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mc:AlternateContent xmlns:mc="http://schemas.openxmlformats.org/markup-compatibility/2006">
    <mc:Choice Requires="x15">
      <x15ac:absPath xmlns:x15ac="http://schemas.microsoft.com/office/spreadsheetml/2010/11/ac" url="Z:\Reportes Trimestrales\2022\1Q22\"/>
    </mc:Choice>
  </mc:AlternateContent>
  <xr:revisionPtr revIDLastSave="0" documentId="13_ncr:1_{7FADD9E5-08BE-49EC-BC43-7420401D4363}" xr6:coauthVersionLast="47" xr6:coauthVersionMax="47" xr10:uidLastSave="{00000000-0000-0000-0000-000000000000}"/>
  <bookViews>
    <workbookView xWindow="-108" yWindow="-108" windowWidth="23256" windowHeight="12576" tabRatio="866" activeTab="8"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definedNames>
    <definedName name="_Hlk71712986" localSheetId="2">'Mov. HLAG'!$A$1</definedName>
    <definedName name="SAPFuncF4Help" hidden="1">Main.SAPF4Help()</definedName>
  </definedNames>
  <calcPr calcId="191029"/>
  <customWorkbookViews>
    <customWorkbookView name="drallesvenja - Persönliche Ansicht" guid="{94CD977A-DD17-4FE8-B889-2CE1F57AF5F7}" mergeInterval="0" personalView="1" maximized="1" windowWidth="1276" windowHeight="774" tabRatio="918" activeSheetId="2"/>
    <customWorkbookView name="poeldsu - Persönliche Ansicht" guid="{A6A9A516-3AB1-47EF-A2AC-79D4D5773ECD}" mergeInterval="0" personalView="1" maximized="1" windowWidth="1276" windowHeight="767" tabRatio="918" activeSheetId="7"/>
    <customWorkbookView name="dreweca - Persönliche Ansicht" guid="{50E3139C-8994-4169-ACBF-666BC9ABA9EF}" mergeInterval="0" personalView="1" maximized="1" windowWidth="1276" windowHeight="735" tabRatio="918" activeSheetId="4" showComments="commIndAndComment"/>
    <customWorkbookView name="Friedrich Lass-Hennemann - Persönliche Ansicht" guid="{F58B3E4D-4A46-4798-8EB9-BB585D6CA4CB}" mergeInterval="0" personalView="1" maximized="1" windowWidth="1276" windowHeight="768" tabRatio="918" activeSheetId="9"/>
    <customWorkbookView name="kurkoal - Persönliche Ansicht" guid="{BC76EF1C-9779-473E-9248-DBC3E5DF3B4B}" mergeInterval="0" personalView="1" maximized="1" windowWidth="693" windowHeight="824" tabRatio="9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31" l="1"/>
  <c r="D11" i="28" l="1"/>
  <c r="E22" i="27" l="1"/>
  <c r="E21" i="27"/>
  <c r="E20" i="27"/>
  <c r="E19" i="27"/>
  <c r="E18" i="27"/>
  <c r="E17" i="27"/>
  <c r="E16" i="27"/>
  <c r="E23" i="27"/>
  <c r="E11" i="27"/>
  <c r="E5" i="27"/>
  <c r="E6" i="27"/>
  <c r="E7" i="27"/>
  <c r="E8" i="27"/>
  <c r="E9" i="27"/>
  <c r="E10" i="27"/>
  <c r="D27" i="33" l="1"/>
  <c r="D25" i="33"/>
  <c r="C25" i="33"/>
  <c r="D4" i="31" l="1"/>
  <c r="D6" i="31" s="1"/>
  <c r="D3" i="29"/>
  <c r="C16" i="30" l="1"/>
  <c r="B16" i="30"/>
  <c r="E15" i="30"/>
  <c r="D15" i="30"/>
  <c r="E14" i="30"/>
  <c r="D14" i="30"/>
  <c r="E13" i="30"/>
  <c r="D13" i="30"/>
  <c r="E12" i="30"/>
  <c r="D12" i="30"/>
  <c r="E11" i="30"/>
  <c r="D11" i="30"/>
  <c r="E10" i="30"/>
  <c r="D10" i="30"/>
  <c r="E9" i="30"/>
  <c r="E8" i="30"/>
  <c r="D8" i="30"/>
  <c r="E7" i="30"/>
  <c r="D7" i="30"/>
  <c r="E6" i="30"/>
  <c r="D6" i="30"/>
  <c r="E5" i="30"/>
  <c r="D5" i="30"/>
  <c r="E4" i="30"/>
  <c r="D4" i="30"/>
  <c r="E3" i="30"/>
  <c r="D3" i="30"/>
  <c r="D16" i="30" l="1"/>
  <c r="E16" i="30"/>
  <c r="E6" i="28" l="1"/>
  <c r="E7" i="28"/>
  <c r="E8" i="28"/>
  <c r="E9" i="28"/>
  <c r="E10" i="28"/>
  <c r="E11" i="28"/>
  <c r="E12" i="28"/>
  <c r="D12" i="28"/>
  <c r="D10" i="28"/>
  <c r="D9" i="28"/>
  <c r="D8" i="28"/>
  <c r="D7" i="28"/>
  <c r="D6" i="28"/>
  <c r="E4" i="28"/>
  <c r="D4" i="28"/>
  <c r="C5" i="28" l="1"/>
  <c r="B5" i="28"/>
  <c r="B7" i="34"/>
  <c r="B8" i="34" s="1"/>
  <c r="C21" i="27"/>
  <c r="B21" i="27"/>
  <c r="D21" i="27" s="1"/>
  <c r="D19" i="27"/>
  <c r="D20" i="27"/>
  <c r="D22" i="27"/>
  <c r="D23" i="27"/>
  <c r="D17" i="27"/>
  <c r="D16" i="27"/>
  <c r="C18" i="27"/>
  <c r="B18" i="27"/>
  <c r="D11" i="27"/>
  <c r="D5" i="27"/>
  <c r="D7" i="27"/>
  <c r="D8" i="27"/>
  <c r="D9" i="27"/>
  <c r="D10" i="27"/>
  <c r="E4" i="27"/>
  <c r="D4" i="27"/>
  <c r="C10" i="27"/>
  <c r="B10" i="27"/>
  <c r="C6" i="27"/>
  <c r="B6" i="27"/>
  <c r="D6" i="27" s="1"/>
  <c r="C14" i="35"/>
  <c r="D14" i="35"/>
  <c r="B14" i="35"/>
  <c r="C13" i="35"/>
  <c r="D13" i="35"/>
  <c r="C12" i="35"/>
  <c r="D12" i="35"/>
  <c r="C8" i="35"/>
  <c r="D8" i="35"/>
  <c r="C9" i="35"/>
  <c r="D9" i="35"/>
  <c r="C10" i="35"/>
  <c r="D10" i="35"/>
  <c r="C11" i="35"/>
  <c r="D11" i="35"/>
  <c r="F26" i="33"/>
  <c r="D18" i="27" l="1"/>
  <c r="D5" i="28"/>
  <c r="E5" i="28"/>
  <c r="E24" i="33"/>
  <c r="F24" i="33"/>
  <c r="F4" i="33"/>
  <c r="F5" i="33"/>
  <c r="F6" i="33"/>
  <c r="F7" i="33"/>
  <c r="F8" i="33"/>
  <c r="F14" i="35" s="1"/>
  <c r="F9" i="33"/>
  <c r="F12" i="35" s="1"/>
  <c r="F10" i="33"/>
  <c r="F13" i="35" s="1"/>
  <c r="F11" i="33"/>
  <c r="F8" i="35" s="1"/>
  <c r="F12" i="33"/>
  <c r="F13" i="33"/>
  <c r="F9" i="35" s="1"/>
  <c r="F14" i="33"/>
  <c r="F10" i="35" s="1"/>
  <c r="F15" i="33"/>
  <c r="F11" i="35" s="1"/>
  <c r="F16" i="33"/>
  <c r="F17" i="33"/>
  <c r="F28" i="33"/>
  <c r="F30" i="33"/>
  <c r="F31" i="33"/>
  <c r="F32" i="33"/>
  <c r="F34" i="33"/>
  <c r="F36" i="33"/>
  <c r="F37" i="33"/>
  <c r="F38" i="33"/>
  <c r="F3" i="33"/>
  <c r="C33" i="33"/>
  <c r="E33" i="33" s="1"/>
  <c r="C27" i="33"/>
  <c r="E27" i="33" s="1"/>
  <c r="C20" i="33"/>
  <c r="E20" i="33" s="1"/>
  <c r="C19" i="33"/>
  <c r="E19" i="33" s="1"/>
  <c r="E4" i="33"/>
  <c r="E5" i="33"/>
  <c r="E6" i="33"/>
  <c r="E7" i="33"/>
  <c r="E8" i="33"/>
  <c r="E14" i="35" s="1"/>
  <c r="E9" i="33"/>
  <c r="E12" i="35" s="1"/>
  <c r="E10" i="33"/>
  <c r="E13" i="35" s="1"/>
  <c r="E11" i="33"/>
  <c r="E8" i="35" s="1"/>
  <c r="E12" i="33"/>
  <c r="E13" i="33"/>
  <c r="E9" i="35" s="1"/>
  <c r="E14" i="33"/>
  <c r="E10" i="35" s="1"/>
  <c r="E15" i="33"/>
  <c r="E11" i="35" s="1"/>
  <c r="E16" i="33"/>
  <c r="E26" i="33"/>
  <c r="E28" i="33"/>
  <c r="E30" i="33"/>
  <c r="E31" i="33"/>
  <c r="E32" i="33"/>
  <c r="E34" i="33"/>
  <c r="E36" i="33"/>
  <c r="E37" i="33"/>
  <c r="E38" i="33"/>
  <c r="E3" i="33"/>
  <c r="C4" i="35"/>
  <c r="D3" i="35"/>
  <c r="F25" i="33" l="1"/>
  <c r="E25" i="33"/>
  <c r="D4" i="35"/>
  <c r="F4" i="35" s="1"/>
  <c r="C3" i="35"/>
  <c r="E4" i="35" l="1"/>
  <c r="E3" i="35"/>
  <c r="F3" i="35"/>
</calcChain>
</file>

<file path=xl/sharedStrings.xml><?xml version="1.0" encoding="utf-8"?>
<sst xmlns="http://schemas.openxmlformats.org/spreadsheetml/2006/main" count="219" uniqueCount="141">
  <si>
    <t>TTEU</t>
  </si>
  <si>
    <t>USD/t</t>
  </si>
  <si>
    <t>USD/TEU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</si>
  <si>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</si>
  <si>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</si>
  <si>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</si>
  <si>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</si>
  <si>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</si>
  <si>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</si>
  <si>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</si>
  <si>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</si>
  <si>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</si>
  <si>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</si>
  <si>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</si>
  <si>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Inv. De CSAV en HLAG</t>
  </si>
  <si>
    <t>Activos por impuestos diferidos</t>
  </si>
  <si>
    <t>Propiedades y Otros</t>
  </si>
  <si>
    <t>Total activos</t>
  </si>
  <si>
    <t>PASIVOS</t>
  </si>
  <si>
    <t>Total de pasivos corrientes</t>
  </si>
  <si>
    <t>Pasivos Financieros Corrientes</t>
  </si>
  <si>
    <t>Total de pasivos no corrientes</t>
  </si>
  <si>
    <t>Pasivos Financieros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</si>
  <si>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</si>
  <si>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</si>
  <si>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</si>
  <si>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</si>
  <si>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</si>
  <si>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</si>
  <si>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</si>
  <si>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</si>
  <si>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</si>
  <si>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</si>
  <si>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</si>
  <si>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</si>
  <si>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</si>
  <si>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</si>
  <si>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   Gasto por impuesto a las ganancias</t>
  </si>
  <si>
    <t xml:space="preserve">Ganancia (pérdida) del periodo </t>
  </si>
  <si>
    <t>Flujo procedente de Operaciones</t>
  </si>
  <si>
    <t xml:space="preserve">    Cobros procedentes de actividades de operación</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</si>
  <si>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</si>
  <si>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</si>
  <si>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</si>
  <si>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</si>
  <si>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</si>
  <si>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</si>
  <si>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</si>
  <si>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</si>
  <si>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</si>
  <si>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</si>
  <si>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</si>
  <si>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</si>
  <si>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</si>
  <si>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</si>
  <si>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</si>
  <si>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</si>
  <si>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</si>
  <si>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</si>
  <si>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</si>
  <si>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r>
      <t xml:space="preserve"> </t>
    </r>
    <r>
      <rPr>
        <u/>
        <sz val="10"/>
        <color rgb="FF404040"/>
        <rFont val="Calibri"/>
        <family val="2"/>
      </rPr>
      <t>menos Costos Financieros</t>
    </r>
  </si>
  <si>
    <t>Costos Financieros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</si>
  <si>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</si>
  <si>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</si>
  <si>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</si>
  <si>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</si>
  <si>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</si>
  <si>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</si>
  <si>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</si>
  <si>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</si>
  <si>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</si>
  <si>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</si>
  <si>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</si>
  <si>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</si>
  <si>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</si>
  <si>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</si>
  <si>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</si>
  <si>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</si>
  <si>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</si>
  <si>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</si>
  <si>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</si>
  <si>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</si>
  <si>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</si>
  <si>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</si>
  <si>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</si>
  <si>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</si>
  <si>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</si>
  <si>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</si>
  <si>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</si>
  <si>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Caja y Equivalentes a Caja</t>
  </si>
  <si>
    <t xml:space="preserve">Liquidez </t>
  </si>
  <si>
    <t>Margen EBITDA (EBITDA / Ingresos)</t>
  </si>
  <si>
    <t>Margen EBIT  (EBIT / Ingresos)</t>
  </si>
  <si>
    <t>Capital Adeudado</t>
  </si>
  <si>
    <t>Patrimonio / activos totales</t>
  </si>
  <si>
    <t>Número de empleados</t>
  </si>
  <si>
    <t>Empleados en naves</t>
  </si>
  <si>
    <t>Empleados en tierras</t>
  </si>
  <si>
    <t>Total empleados</t>
  </si>
  <si>
    <t>Indicadores de Deuda</t>
  </si>
  <si>
    <t>Indicadores de Balance</t>
  </si>
  <si>
    <t>Indicadores de Resultados</t>
  </si>
  <si>
    <t>Cifras relevantes al</t>
  </si>
  <si>
    <t>MM USD</t>
  </si>
  <si>
    <t>Deuda neta/ patrimonio</t>
  </si>
  <si>
    <t>Deuda Neta (deuda financiera - efectivo y equivalente a efectivo)</t>
  </si>
  <si>
    <t>Utilidad (Pérdida)</t>
  </si>
  <si>
    <t>#</t>
  </si>
  <si>
    <t xml:space="preserve">
1) Incluye contratos de leasing con opción de compra al término
2) MFO = Marine Fuel Oil
3) MDO = Marine Diesel Oil
4) Desde 2019, producto de la nueva normativa IFRS16 inversiones en propiedades, plantas y equipos incluye, los contraos por derecho de uso (RoU)
</t>
  </si>
  <si>
    <t>HLAG</t>
  </si>
  <si>
    <t xml:space="preserve">CSAV </t>
  </si>
  <si>
    <t>US$/TEU</t>
  </si>
  <si>
    <t xml:space="preserve">Precio de Combustible </t>
  </si>
  <si>
    <t>Ganancia</t>
  </si>
  <si>
    <t xml:space="preserve">Utilidad </t>
  </si>
  <si>
    <t>Tarifas promedio</t>
  </si>
  <si>
    <t>MTEU</t>
  </si>
  <si>
    <t>Resultado HLAG</t>
  </si>
  <si>
    <t>Al 31 de marzo de</t>
  </si>
  <si>
    <t>Estado de Resultados</t>
  </si>
  <si>
    <t>Flujo de Efectivo</t>
  </si>
  <si>
    <t>Indice de Liquidez</t>
  </si>
  <si>
    <t xml:space="preserve">al 31 de marzo </t>
  </si>
  <si>
    <t>al 31 de marzo de</t>
  </si>
  <si>
    <t>al 31 de marzo de 2022</t>
  </si>
  <si>
    <t>al 31 de diciembre de 2021</t>
  </si>
  <si>
    <t xml:space="preserve">  Saldo al 1 enero de 2022</t>
  </si>
  <si>
    <t>Saldo al 31 de marzo 2022</t>
  </si>
  <si>
    <t>Al 31 de marzo de 2022</t>
  </si>
  <si>
    <t>Al 31 de diciembre de 2021</t>
  </si>
  <si>
    <t xml:space="preserve">          Participación en resultados de HLAG</t>
  </si>
  <si>
    <t xml:space="preserve">   Resultados operaciones descontinuadas</t>
  </si>
  <si>
    <t xml:space="preserve">    Compra (venta) de propiedades, plantas y equipo, neto</t>
  </si>
  <si>
    <t xml:space="preserve">   Pago de préstamo</t>
  </si>
  <si>
    <t>Efecto de variación por tipo de cambio</t>
  </si>
  <si>
    <t>Var. Flujo de efectivo y equivalentes al efectivo</t>
  </si>
  <si>
    <t>Efectivo final del periodo</t>
  </si>
  <si>
    <t>Efectivo al inicio del periodo</t>
  </si>
  <si>
    <t>Ratio de Pago de Dividendos</t>
  </si>
  <si>
    <t>Dividendos Pagados últimos 12M</t>
  </si>
  <si>
    <t>*Usando el Tipo de Cambio observado de la fecha de cierre 787,98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</si>
</sst>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9">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00_);\(#,##0.00\)"/>
    <numFmt numFmtId="267" formatCode="#,##0_ ;\-#,##0\ "/>
    <numFmt numFmtId="268" formatCode="#,##0;\(#,##0\);\–"/>
    <numFmt numFmtId="269" formatCode="0.0%;\(0.0%\)"/>
  </numFmts>
  <fonts count="267">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53">
    <xf numFmtId="0" fontId="0" fillId="0" borderId="0" xfId="0"/>
    <xf numFmtId="0" fontId="0" fillId="49" borderId="0" xfId="0" applyFill="1"/>
    <xf numFmtId="0" fontId="0" fillId="49" borderId="0" xfId="0" applyFill="1" applyBorder="1"/>
    <xf numFmtId="0" fontId="238" fillId="49" borderId="0" xfId="0" applyFont="1" applyFill="1" applyBorder="1" applyAlignment="1">
      <alignment vertical="center"/>
    </xf>
    <xf numFmtId="0" fontId="239" fillId="49" borderId="0" xfId="0" applyFont="1" applyFill="1" applyBorder="1" applyAlignment="1">
      <alignment horizontal="center" vertical="center"/>
    </xf>
    <xf numFmtId="0" fontId="239" fillId="49" borderId="0" xfId="0" applyFont="1" applyFill="1" applyBorder="1" applyAlignment="1">
      <alignment horizontal="right" vertical="center"/>
    </xf>
    <xf numFmtId="0" fontId="242" fillId="49" borderId="0" xfId="0" applyFont="1" applyFill="1" applyBorder="1" applyAlignment="1">
      <alignment vertical="center"/>
    </xf>
    <xf numFmtId="0" fontId="242" fillId="49" borderId="0" xfId="0" applyFont="1" applyFill="1" applyBorder="1" applyAlignment="1">
      <alignment vertical="center" wrapText="1"/>
    </xf>
    <xf numFmtId="0" fontId="36" fillId="49" borderId="0" xfId="0" applyFont="1" applyFill="1"/>
    <xf numFmtId="0" fontId="245" fillId="49" borderId="0" xfId="0" applyFont="1" applyFill="1"/>
    <xf numFmtId="0" fontId="247" fillId="49" borderId="0" xfId="0" applyFont="1" applyFill="1" applyBorder="1" applyAlignment="1">
      <alignment vertical="center"/>
    </xf>
    <xf numFmtId="0" fontId="247" fillId="49" borderId="0" xfId="0" applyFont="1" applyFill="1" applyBorder="1" applyAlignment="1">
      <alignment horizontal="center" vertical="center"/>
    </xf>
    <xf numFmtId="0" fontId="247" fillId="49" borderId="0" xfId="0" applyFont="1" applyFill="1" applyBorder="1" applyAlignment="1">
      <alignment horizontal="center" vertical="center" wrapText="1"/>
    </xf>
    <xf numFmtId="0" fontId="252" fillId="49" borderId="0" xfId="0" applyFont="1" applyFill="1" applyBorder="1" applyAlignment="1">
      <alignment horizontal="center" vertical="center"/>
    </xf>
    <xf numFmtId="0" fontId="245" fillId="49" borderId="0" xfId="0" applyFont="1" applyFill="1" applyBorder="1"/>
    <xf numFmtId="0" fontId="253" fillId="49" borderId="0" xfId="0" applyFont="1" applyFill="1" applyBorder="1"/>
    <xf numFmtId="261" fontId="245" fillId="49" borderId="0" xfId="0" applyNumberFormat="1" applyFont="1" applyFill="1" applyBorder="1"/>
    <xf numFmtId="0" fontId="46" fillId="49" borderId="0" xfId="0" applyFont="1" applyFill="1" applyBorder="1"/>
    <xf numFmtId="0" fontId="239" fillId="49" borderId="0" xfId="0" applyFont="1" applyFill="1" applyBorder="1" applyAlignment="1">
      <alignment vertical="center"/>
    </xf>
    <xf numFmtId="0" fontId="57" fillId="49" borderId="0" xfId="0" applyFont="1" applyFill="1"/>
    <xf numFmtId="0" fontId="245" fillId="49" borderId="0" xfId="0" applyFont="1" applyFill="1" applyBorder="1" applyAlignment="1">
      <alignment horizontal="left"/>
    </xf>
    <xf numFmtId="0" fontId="245" fillId="49" borderId="0" xfId="0" applyFont="1" applyFill="1" applyBorder="1" applyAlignment="1">
      <alignment horizontal="right"/>
    </xf>
    <xf numFmtId="0" fontId="254" fillId="49" borderId="0" xfId="0" applyFont="1" applyFill="1" applyBorder="1" applyAlignment="1">
      <alignment horizontal="center" vertical="center"/>
    </xf>
    <xf numFmtId="0" fontId="245" fillId="49" borderId="0" xfId="0" applyFont="1" applyFill="1" applyBorder="1" applyAlignment="1">
      <alignment horizontal="left" indent="1"/>
    </xf>
    <xf numFmtId="262" fontId="245" fillId="49" borderId="0" xfId="0" applyNumberFormat="1" applyFont="1" applyFill="1" applyBorder="1"/>
    <xf numFmtId="260" fontId="245" fillId="49" borderId="0" xfId="0" applyNumberFormat="1" applyFont="1" applyFill="1" applyBorder="1"/>
    <xf numFmtId="0" fontId="244" fillId="49" borderId="0" xfId="0" applyFont="1" applyFill="1" applyBorder="1" applyAlignment="1">
      <alignment vertical="center"/>
    </xf>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Border="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Border="1" applyAlignment="1">
      <alignment horizontal="center" vertical="center"/>
    </xf>
    <xf numFmtId="3" fontId="260" fillId="49" borderId="0" xfId="0" applyNumberFormat="1" applyFont="1" applyFill="1" applyBorder="1" applyAlignment="1">
      <alignment horizontal="center" vertical="center"/>
    </xf>
    <xf numFmtId="3" fontId="251" fillId="49" borderId="0" xfId="0" applyNumberFormat="1" applyFont="1" applyFill="1" applyBorder="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Border="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Border="1" applyAlignment="1">
      <alignment horizontal="center" vertical="center" wrapText="1"/>
    </xf>
    <xf numFmtId="0" fontId="241" fillId="99" borderId="0" xfId="0" applyFont="1" applyFill="1" applyAlignment="1">
      <alignment horizontal="center" vertical="center"/>
    </xf>
    <xf numFmtId="0" fontId="243" fillId="98" borderId="0" xfId="0" applyFont="1" applyFill="1" applyBorder="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Border="1" applyAlignment="1">
      <alignment horizontal="center" vertical="center"/>
    </xf>
    <xf numFmtId="259" fontId="249" fillId="49" borderId="0" xfId="0" applyNumberFormat="1" applyFont="1" applyFill="1" applyBorder="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8" fontId="239" fillId="49" borderId="60" xfId="20792"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58" fontId="238" fillId="49" borderId="60" xfId="20792"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Border="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41" fillId="49" borderId="0" xfId="0" applyFont="1" applyFill="1" applyBorder="1"/>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Border="1" applyAlignment="1">
      <alignment vertical="center"/>
    </xf>
    <xf numFmtId="0" fontId="239" fillId="49" borderId="0" xfId="0" applyFont="1" applyFill="1" applyBorder="1" applyAlignment="1">
      <alignment horizontal="center"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Border="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Border="1" applyAlignment="1">
      <alignment vertical="center"/>
    </xf>
    <xf numFmtId="259" fontId="216" fillId="98" borderId="0" xfId="0" applyNumberFormat="1" applyFont="1" applyFill="1" applyBorder="1" applyAlignment="1">
      <alignment horizontal="center" vertical="center" wrapText="1"/>
    </xf>
    <xf numFmtId="258" fontId="216" fillId="98" borderId="0" xfId="20792" applyNumberFormat="1" applyFont="1" applyFill="1" applyBorder="1" applyAlignment="1">
      <alignment horizontal="center" vertical="center"/>
    </xf>
    <xf numFmtId="0" fontId="216" fillId="98" borderId="0" xfId="0" applyFont="1" applyFill="1"/>
    <xf numFmtId="0" fontId="216" fillId="98" borderId="0" xfId="0" applyFont="1" applyFill="1" applyBorder="1" applyAlignment="1">
      <alignment horizontal="center" vertical="center" wrapText="1"/>
    </xf>
    <xf numFmtId="261" fontId="252" fillId="49" borderId="0" xfId="0" applyNumberFormat="1" applyFont="1" applyFill="1" applyBorder="1" applyAlignment="1">
      <alignment horizontal="center" vertical="center" wrapText="1"/>
    </xf>
    <xf numFmtId="261" fontId="252" fillId="49" borderId="60" xfId="0" applyNumberFormat="1" applyFont="1" applyFill="1" applyBorder="1" applyAlignment="1">
      <alignment horizontal="center" vertical="center" wrapText="1"/>
    </xf>
    <xf numFmtId="0" fontId="216" fillId="98" borderId="0" xfId="0" applyFont="1" applyFill="1" applyAlignment="1">
      <alignment horizontal="center" vertical="center" wrapText="1"/>
    </xf>
    <xf numFmtId="261" fontId="263" fillId="98" borderId="0" xfId="0" applyNumberFormat="1" applyFont="1" applyFill="1" applyBorder="1" applyAlignment="1">
      <alignment horizontal="left" vertical="center"/>
    </xf>
    <xf numFmtId="261" fontId="263" fillId="98" borderId="0" xfId="0" applyNumberFormat="1" applyFont="1" applyFill="1" applyBorder="1" applyAlignment="1">
      <alignment horizontal="center" vertical="center"/>
    </xf>
    <xf numFmtId="261" fontId="250" fillId="49" borderId="0" xfId="0" applyNumberFormat="1" applyFont="1" applyFill="1" applyBorder="1" applyAlignment="1">
      <alignment horizontal="center" vertical="center"/>
    </xf>
    <xf numFmtId="261" fontId="252" fillId="49" borderId="0" xfId="0" applyNumberFormat="1" applyFont="1" applyFill="1" applyBorder="1" applyAlignment="1">
      <alignment horizontal="center" vertical="center"/>
    </xf>
    <xf numFmtId="261" fontId="244" fillId="49" borderId="0" xfId="0" applyNumberFormat="1" applyFont="1" applyFill="1" applyBorder="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Border="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3" xfId="0" applyFont="1" applyFill="1" applyBorder="1" applyAlignment="1">
      <alignment horizontal="center" vertical="center"/>
    </xf>
    <xf numFmtId="0" fontId="241" fillId="98" borderId="0" xfId="0" applyFont="1" applyFill="1" applyBorder="1" applyAlignment="1">
      <alignment horizontal="right" vertical="center"/>
    </xf>
    <xf numFmtId="0" fontId="248" fillId="98" borderId="18" xfId="0" applyFont="1" applyFill="1" applyBorder="1" applyAlignment="1">
      <alignment horizontal="right"/>
    </xf>
    <xf numFmtId="0" fontId="248" fillId="98" borderId="0" xfId="0" applyFont="1" applyFill="1" applyBorder="1" applyAlignment="1">
      <alignment horizontal="right"/>
    </xf>
    <xf numFmtId="0" fontId="213" fillId="98" borderId="0" xfId="0" applyFont="1" applyFill="1" applyBorder="1" applyAlignment="1">
      <alignment horizontal="center" wrapText="1"/>
    </xf>
    <xf numFmtId="0" fontId="216" fillId="98" borderId="0" xfId="0" applyFont="1" applyFill="1" applyAlignment="1">
      <alignment horizontal="center"/>
    </xf>
    <xf numFmtId="0" fontId="216" fillId="98" borderId="0" xfId="0" applyFont="1" applyFill="1" applyBorder="1" applyAlignment="1">
      <alignment horizontal="left" vertical="center"/>
    </xf>
    <xf numFmtId="0" fontId="216" fillId="98" borderId="0" xfId="0" applyFont="1" applyFill="1" applyBorder="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0" fontId="216" fillId="98" borderId="0" xfId="0" applyFont="1" applyFill="1" applyBorder="1" applyAlignment="1">
      <alignment horizontal="right" vertical="center"/>
    </xf>
    <xf numFmtId="259" fontId="264" fillId="49" borderId="0" xfId="0" applyNumberFormat="1" applyFont="1" applyFill="1" applyBorder="1" applyAlignment="1">
      <alignment horizontal="center" vertical="center"/>
    </xf>
    <xf numFmtId="259" fontId="264" fillId="49" borderId="57" xfId="0" applyNumberFormat="1"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41" fillId="98" borderId="0" xfId="0" applyFont="1" applyFill="1" applyBorder="1" applyAlignment="1">
      <alignment horizontal="center" vertical="center" wrapText="1"/>
    </xf>
    <xf numFmtId="0" fontId="241" fillId="99" borderId="0" xfId="0" applyFont="1" applyFill="1" applyBorder="1" applyAlignment="1">
      <alignment horizontal="center" vertical="center" wrapText="1"/>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9" fontId="216" fillId="98" borderId="0" xfId="20792" applyFont="1" applyFill="1" applyBorder="1" applyAlignment="1">
      <alignment horizontal="center" vertic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applyBorder="1"/>
    <xf numFmtId="41" fontId="0" fillId="49" borderId="0" xfId="20794" applyFont="1" applyFill="1" applyBorder="1"/>
    <xf numFmtId="182" fontId="34" fillId="49" borderId="0" xfId="0" applyNumberFormat="1" applyFont="1" applyFill="1"/>
    <xf numFmtId="41" fontId="250" fillId="49" borderId="0" xfId="20794" applyFont="1" applyFill="1" applyBorder="1" applyAlignment="1">
      <alignment horizontal="center" vertical="center"/>
    </xf>
    <xf numFmtId="41" fontId="245" fillId="49" borderId="0" xfId="20794" applyFont="1" applyFill="1"/>
    <xf numFmtId="264" fontId="246" fillId="98" borderId="1" xfId="20792" applyNumberFormat="1" applyFont="1" applyFill="1" applyBorder="1" applyAlignment="1">
      <alignment horizontal="center" vertical="center"/>
    </xf>
    <xf numFmtId="264" fontId="246" fillId="98" borderId="13" xfId="20792" applyNumberFormat="1" applyFont="1" applyFill="1" applyBorder="1" applyAlignment="1">
      <alignment horizontal="center" vertical="center"/>
    </xf>
    <xf numFmtId="264" fontId="239" fillId="49" borderId="61" xfId="34688" applyNumberFormat="1" applyFont="1" applyFill="1" applyBorder="1" applyAlignment="1">
      <alignment horizontal="center" vertical="center"/>
    </xf>
    <xf numFmtId="269" fontId="252" fillId="49" borderId="0" xfId="34681" applyNumberFormat="1" applyFont="1" applyFill="1" applyAlignment="1">
      <alignment horizontal="center"/>
    </xf>
    <xf numFmtId="269"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8" fontId="256" fillId="49" borderId="1" xfId="34681" applyNumberFormat="1" applyFont="1" applyFill="1" applyBorder="1" applyAlignment="1">
      <alignment horizontal="center"/>
    </xf>
    <xf numFmtId="268" fontId="256" fillId="49" borderId="3" xfId="34681" applyNumberFormat="1" applyFont="1" applyFill="1" applyBorder="1" applyAlignment="1">
      <alignment horizontal="center"/>
    </xf>
    <xf numFmtId="171" fontId="245" fillId="49" borderId="0" xfId="0" applyNumberFormat="1" applyFont="1" applyFill="1"/>
    <xf numFmtId="259" fontId="216" fillId="98" borderId="0" xfId="0" applyNumberFormat="1" applyFont="1" applyFill="1" applyAlignment="1">
      <alignment horizontal="center" vertical="center" wrapText="1"/>
    </xf>
    <xf numFmtId="261" fontId="263" fillId="98" borderId="0" xfId="0" applyNumberFormat="1" applyFont="1" applyFill="1" applyAlignment="1">
      <alignment horizontal="center" vertical="center"/>
    </xf>
    <xf numFmtId="267"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3" fontId="252" fillId="0" borderId="13" xfId="0" applyNumberFormat="1" applyFont="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7" fontId="256" fillId="0" borderId="3" xfId="34681" applyNumberFormat="1" applyFont="1" applyBorder="1" applyAlignment="1">
      <alignment horizontal="center"/>
    </xf>
    <xf numFmtId="172" fontId="256" fillId="49" borderId="0" xfId="34681" applyNumberFormat="1" applyFont="1" applyFill="1" applyAlignment="1">
      <alignment horizontal="center"/>
    </xf>
    <xf numFmtId="9" fontId="256" fillId="49" borderId="0" xfId="34681" applyNumberFormat="1" applyFont="1" applyFill="1" applyAlignment="1">
      <alignment horizontal="center"/>
    </xf>
    <xf numFmtId="3" fontId="252" fillId="49" borderId="0" xfId="0" applyNumberFormat="1" applyFont="1" applyFill="1" applyAlignment="1">
      <alignment horizontal="center"/>
    </xf>
    <xf numFmtId="266" fontId="246" fillId="98" borderId="1" xfId="0" applyNumberFormat="1" applyFont="1" applyFill="1" applyBorder="1" applyAlignment="1">
      <alignment horizontal="center" vertical="center"/>
    </xf>
    <xf numFmtId="261" fontId="246" fillId="98" borderId="13" xfId="0" applyNumberFormat="1" applyFont="1" applyFill="1" applyBorder="1" applyAlignment="1">
      <alignment horizontal="left" vertical="center"/>
    </xf>
    <xf numFmtId="171" fontId="250" fillId="49" borderId="3" xfId="0" applyNumberFormat="1" applyFont="1" applyFill="1" applyBorder="1" applyAlignment="1">
      <alignment horizontal="center" vertical="center"/>
    </xf>
    <xf numFmtId="0" fontId="34" fillId="49" borderId="0" xfId="0" applyFont="1" applyFill="1" applyBorder="1"/>
    <xf numFmtId="259" fontId="245" fillId="49" borderId="0" xfId="0" applyNumberFormat="1" applyFont="1" applyFill="1" applyBorder="1"/>
    <xf numFmtId="171" fontId="216" fillId="98" borderId="0" xfId="0" applyNumberFormat="1" applyFont="1" applyFill="1" applyAlignment="1">
      <alignment horizontal="center" vertical="center" wrapText="1"/>
    </xf>
    <xf numFmtId="261" fontId="246" fillId="49" borderId="0" xfId="0" applyNumberFormat="1" applyFont="1" applyFill="1" applyBorder="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0" borderId="3" xfId="0" applyNumberFormat="1" applyFont="1" applyBorder="1" applyAlignment="1">
      <alignment horizont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64" fontId="238" fillId="49" borderId="60" xfId="34688" applyNumberFormat="1" applyFont="1" applyFill="1" applyBorder="1" applyAlignment="1">
      <alignment horizontal="center" vertical="center"/>
    </xf>
    <xf numFmtId="264" fontId="239" fillId="49" borderId="60" xfId="34688" applyNumberFormat="1" applyFont="1" applyFill="1" applyBorder="1" applyAlignment="1">
      <alignment horizontal="center" vertical="center"/>
    </xf>
    <xf numFmtId="264" fontId="239" fillId="49" borderId="1" xfId="34688" applyNumberFormat="1" applyFont="1" applyFill="1" applyBorder="1" applyAlignment="1">
      <alignment horizontal="center" vertical="center"/>
    </xf>
    <xf numFmtId="258" fontId="246" fillId="98" borderId="1" xfId="34688" applyNumberFormat="1" applyFont="1" applyFill="1" applyBorder="1" applyAlignment="1">
      <alignment horizontal="center" vertical="center"/>
    </xf>
    <xf numFmtId="264" fontId="238" fillId="49" borderId="62"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263"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6"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7" fontId="256" fillId="49" borderId="3" xfId="34681" applyNumberFormat="1" applyFont="1" applyFill="1" applyBorder="1" applyAlignment="1">
      <alignment horizontal="center"/>
    </xf>
    <xf numFmtId="263" fontId="256" fillId="49" borderId="13" xfId="34681" applyNumberFormat="1" applyFont="1" applyFill="1" applyBorder="1" applyAlignment="1">
      <alignment horizontal="center"/>
    </xf>
    <xf numFmtId="267" fontId="256" fillId="49" borderId="1" xfId="34681" applyNumberFormat="1" applyFont="1" applyFill="1" applyBorder="1" applyAlignment="1">
      <alignment horizontal="center"/>
    </xf>
    <xf numFmtId="263" fontId="256" fillId="49" borderId="1" xfId="34681" applyNumberFormat="1" applyFont="1" applyFill="1" applyBorder="1" applyAlignment="1">
      <alignment horizontal="center"/>
    </xf>
    <xf numFmtId="9" fontId="256" fillId="49" borderId="3" xfId="34681" applyNumberFormat="1" applyFont="1" applyFill="1" applyBorder="1" applyAlignment="1">
      <alignment horizontal="center"/>
    </xf>
    <xf numFmtId="259" fontId="256" fillId="49" borderId="3" xfId="34681" applyNumberFormat="1" applyFont="1" applyFill="1" applyBorder="1" applyAlignment="1">
      <alignment horizontal="center"/>
    </xf>
    <xf numFmtId="0" fontId="241" fillId="98" borderId="0" xfId="0" applyFont="1" applyFill="1" applyAlignment="1">
      <alignment horizontal="center" vertical="center" wrapText="1"/>
    </xf>
    <xf numFmtId="0" fontId="241" fillId="98" borderId="0" xfId="0" applyFont="1" applyFill="1" applyBorder="1" applyAlignment="1">
      <alignment horizontal="center" vertical="center"/>
    </xf>
    <xf numFmtId="0" fontId="241" fillId="99" borderId="0" xfId="0" applyFont="1" applyFill="1" applyBorder="1" applyAlignment="1">
      <alignment horizontal="center"/>
    </xf>
    <xf numFmtId="0" fontId="241" fillId="99"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Border="1" applyAlignment="1">
      <alignment vertical="center"/>
    </xf>
    <xf numFmtId="0" fontId="262" fillId="98" borderId="0" xfId="0" applyFont="1" applyFill="1" applyAlignment="1">
      <alignment horizontal="center" vertical="center" wrapText="1"/>
    </xf>
    <xf numFmtId="0" fontId="262" fillId="98" borderId="0" xfId="0" applyFont="1" applyFill="1" applyBorder="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13" xfId="0" applyNumberFormat="1" applyFont="1" applyFill="1" applyBorder="1" applyAlignment="1">
      <alignment horizontal="center" vertical="center"/>
    </xf>
    <xf numFmtId="0" fontId="250" fillId="49" borderId="1" xfId="0" applyFont="1" applyFill="1" applyBorder="1" applyAlignment="1">
      <alignment horizontal="center" vertical="center"/>
    </xf>
    <xf numFmtId="0" fontId="239" fillId="49" borderId="0" xfId="0" applyFont="1" applyFill="1" applyBorder="1" applyAlignment="1">
      <alignment vertical="center"/>
    </xf>
    <xf numFmtId="0" fontId="239" fillId="49" borderId="0" xfId="0" applyFont="1" applyFill="1" applyBorder="1" applyAlignment="1">
      <alignment horizontal="center" vertical="center"/>
    </xf>
    <xf numFmtId="171" fontId="250" fillId="49" borderId="13" xfId="0" applyNumberFormat="1" applyFont="1" applyFill="1" applyBorder="1" applyAlignment="1">
      <alignment horizontal="center" vertical="center"/>
    </xf>
    <xf numFmtId="171" fontId="250" fillId="49" borderId="0" xfId="0" applyNumberFormat="1" applyFont="1" applyFill="1" applyBorder="1" applyAlignment="1">
      <alignment horizontal="center" vertical="center"/>
    </xf>
    <xf numFmtId="171" fontId="250" fillId="49" borderId="1" xfId="0" applyNumberFormat="1" applyFont="1" applyFill="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0" xfId="0" applyNumberFormat="1" applyFont="1" applyFill="1" applyBorder="1" applyAlignment="1">
      <alignment horizontal="center" vertical="center"/>
    </xf>
    <xf numFmtId="171" fontId="239" fillId="49" borderId="1" xfId="0" applyNumberFormat="1" applyFont="1" applyFill="1" applyBorder="1" applyAlignment="1">
      <alignment horizontal="center" vertical="center"/>
    </xf>
    <xf numFmtId="265" fontId="250" fillId="49" borderId="1" xfId="0" applyNumberFormat="1"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66" fillId="49" borderId="13" xfId="0" applyFont="1" applyFill="1" applyBorder="1" applyAlignment="1">
      <alignment vertical="center" wrapText="1"/>
    </xf>
    <xf numFmtId="0" fontId="239" fillId="49" borderId="3" xfId="0" applyFont="1" applyFill="1" applyBorder="1" applyAlignment="1">
      <alignment vertical="center" wrapText="1"/>
    </xf>
    <xf numFmtId="0" fontId="239" fillId="49" borderId="0" xfId="0" applyFont="1" applyFill="1" applyBorder="1" applyAlignment="1">
      <alignment horizontal="left" vertical="center"/>
    </xf>
    <xf numFmtId="265" fontId="239" fillId="49" borderId="0"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50" fillId="49" borderId="13" xfId="0" applyFont="1" applyFill="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16" fillId="98" borderId="0" xfId="0" applyFont="1" applyFill="1" applyBorder="1" applyAlignment="1">
      <alignment horizontal="center" vertical="center"/>
    </xf>
    <xf numFmtId="0" fontId="216" fillId="98" borderId="0" xfId="0" applyFont="1" applyFill="1" applyAlignment="1">
      <alignment horizontal="left" vertical="center" wrapText="1"/>
    </xf>
    <xf numFmtId="0" fontId="216" fillId="98" borderId="0" xfId="0" applyFont="1" applyFill="1" applyBorder="1" applyAlignment="1">
      <alignment horizontal="left" vertical="center" wrapText="1"/>
    </xf>
    <xf numFmtId="0" fontId="236" fillId="49" borderId="0" xfId="0" applyFont="1" applyFill="1" applyBorder="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16" fillId="98" borderId="0" xfId="0" applyFont="1" applyFill="1" applyBorder="1" applyAlignment="1">
      <alignment horizontal="left" vertical="center"/>
    </xf>
    <xf numFmtId="0" fontId="259" fillId="49" borderId="0" xfId="0" applyFont="1" applyFill="1" applyBorder="1" applyAlignment="1">
      <alignment horizontal="left" vertical="top" wrapText="1"/>
    </xf>
    <xf numFmtId="258" fontId="239" fillId="49" borderId="0" xfId="20792" applyNumberFormat="1" applyFont="1" applyFill="1" applyBorder="1" applyAlignment="1">
      <alignment horizontal="center" vertical="center"/>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M21" sqref="M21"/>
    </sheetView>
  </sheetViews>
  <sheetFormatPr baseColWidth="10" defaultColWidth="9.109375" defaultRowHeight="13.8"/>
  <cols>
    <col min="1" max="1" width="21.6640625" style="9" bestFit="1" customWidth="1"/>
    <col min="2" max="2" width="8" style="9" customWidth="1"/>
    <col min="3" max="4" width="9.109375" style="9"/>
    <col min="5" max="6" width="7" style="9" customWidth="1"/>
    <col min="7" max="16384" width="9.109375" style="9"/>
  </cols>
  <sheetData>
    <row r="1" spans="1:6" ht="15" customHeight="1">
      <c r="A1" s="201" t="s">
        <v>110</v>
      </c>
      <c r="B1" s="28"/>
      <c r="C1" s="201" t="s">
        <v>123</v>
      </c>
      <c r="D1" s="201"/>
      <c r="E1" s="200" t="s">
        <v>7</v>
      </c>
      <c r="F1" s="200"/>
    </row>
    <row r="2" spans="1:6" ht="15" customHeight="1">
      <c r="A2" s="201"/>
      <c r="B2" s="28"/>
      <c r="C2" s="127">
        <v>2022</v>
      </c>
      <c r="D2" s="127">
        <v>2021</v>
      </c>
      <c r="E2" s="46" t="s">
        <v>9</v>
      </c>
      <c r="F2" s="47" t="s">
        <v>107</v>
      </c>
    </row>
    <row r="3" spans="1:6">
      <c r="A3" s="18" t="s">
        <v>117</v>
      </c>
      <c r="B3" s="43" t="s">
        <v>26</v>
      </c>
      <c r="C3" s="121">
        <f>+'Estado de Resultado'!B8</f>
        <v>1402.2570000000001</v>
      </c>
      <c r="D3" s="29">
        <f>+'Estado de Resultado'!C8</f>
        <v>434.02100000000002</v>
      </c>
      <c r="E3" s="30">
        <f>+C3/D3-1</f>
        <v>2.2308505809626724</v>
      </c>
      <c r="F3" s="31">
        <f>+C3-D3</f>
        <v>968.2360000000001</v>
      </c>
    </row>
    <row r="4" spans="1:6">
      <c r="A4" s="34" t="s">
        <v>113</v>
      </c>
      <c r="B4" s="44" t="s">
        <v>26</v>
      </c>
      <c r="C4" s="122">
        <f>+'Estado de Resultado'!B12</f>
        <v>1401.347</v>
      </c>
      <c r="D4" s="35">
        <f>+'Estado de Resultado'!C12</f>
        <v>448.88299999999998</v>
      </c>
      <c r="E4" s="36">
        <f>+C4/D4-1</f>
        <v>2.121853578772197</v>
      </c>
      <c r="F4" s="37">
        <f>+C4-D4</f>
        <v>952.46399999999994</v>
      </c>
    </row>
    <row r="6" spans="1:6" ht="15" customHeight="1">
      <c r="A6" s="198" t="s">
        <v>109</v>
      </c>
      <c r="B6" s="27"/>
      <c r="C6" s="198" t="s">
        <v>123</v>
      </c>
      <c r="D6" s="198"/>
      <c r="E6" s="199" t="s">
        <v>7</v>
      </c>
      <c r="F6" s="199"/>
    </row>
    <row r="7" spans="1:6" ht="15" customHeight="1">
      <c r="A7" s="198"/>
      <c r="B7" s="27"/>
      <c r="C7" s="126">
        <v>2022</v>
      </c>
      <c r="D7" s="126">
        <v>2021</v>
      </c>
      <c r="E7" s="48" t="s">
        <v>9</v>
      </c>
      <c r="F7" s="49" t="s">
        <v>107</v>
      </c>
    </row>
    <row r="8" spans="1:6">
      <c r="A8" s="14" t="s">
        <v>83</v>
      </c>
      <c r="B8" s="43" t="s">
        <v>26</v>
      </c>
      <c r="C8" s="32">
        <f>+'Hapag-LLoyd'!C11</f>
        <v>8956</v>
      </c>
      <c r="D8" s="33">
        <f>+'Hapag-LLoyd'!D11</f>
        <v>4903</v>
      </c>
      <c r="E8" s="30">
        <f>+'Hapag-LLoyd'!E11</f>
        <v>0.82663675300836226</v>
      </c>
      <c r="F8" s="31">
        <f>+'Hapag-LLoyd'!F11</f>
        <v>4053</v>
      </c>
    </row>
    <row r="9" spans="1:6">
      <c r="A9" s="14" t="s">
        <v>3</v>
      </c>
      <c r="B9" s="43" t="s">
        <v>26</v>
      </c>
      <c r="C9" s="32">
        <f>+'Hapag-LLoyd'!C13</f>
        <v>5307</v>
      </c>
      <c r="D9" s="33">
        <f>+'Hapag-LLoyd'!D13</f>
        <v>1909</v>
      </c>
      <c r="E9" s="30">
        <f>+'Hapag-LLoyd'!E13</f>
        <v>1.779989523310634</v>
      </c>
      <c r="F9" s="31">
        <f>+'Hapag-LLoyd'!F13</f>
        <v>3398</v>
      </c>
    </row>
    <row r="10" spans="1:6">
      <c r="A10" s="14" t="s">
        <v>4</v>
      </c>
      <c r="B10" s="43" t="s">
        <v>26</v>
      </c>
      <c r="C10" s="32">
        <f>+'Hapag-LLoyd'!C14</f>
        <v>4791</v>
      </c>
      <c r="D10" s="33">
        <f>+'Hapag-LLoyd'!D14</f>
        <v>1539</v>
      </c>
      <c r="E10" s="30">
        <f>+'Hapag-LLoyd'!E14</f>
        <v>2.1130604288499026</v>
      </c>
      <c r="F10" s="31">
        <f>+'Hapag-LLoyd'!F14</f>
        <v>3252</v>
      </c>
    </row>
    <row r="11" spans="1:6">
      <c r="A11" s="14" t="s">
        <v>114</v>
      </c>
      <c r="B11" s="43" t="s">
        <v>26</v>
      </c>
      <c r="C11" s="32">
        <f>+'Hapag-LLoyd'!C15</f>
        <v>4684</v>
      </c>
      <c r="D11" s="33">
        <f>+'Hapag-LLoyd'!D15</f>
        <v>1451</v>
      </c>
      <c r="E11" s="30">
        <f>+'Hapag-LLoyd'!E15</f>
        <v>2.2281185389386629</v>
      </c>
      <c r="F11" s="31">
        <f>+'Hapag-LLoyd'!F15</f>
        <v>3233</v>
      </c>
    </row>
    <row r="12" spans="1:6">
      <c r="A12" s="14" t="s">
        <v>115</v>
      </c>
      <c r="B12" s="43" t="s">
        <v>111</v>
      </c>
      <c r="C12" s="32">
        <f>+'Hapag-LLoyd'!C9</f>
        <v>2774</v>
      </c>
      <c r="D12" s="33">
        <f>+'Hapag-LLoyd'!D9</f>
        <v>1509</v>
      </c>
      <c r="E12" s="30">
        <f>+'Hapag-LLoyd'!E9</f>
        <v>0.83830351225977462</v>
      </c>
      <c r="F12" s="31">
        <f>+'Hapag-LLoyd'!F9</f>
        <v>1265</v>
      </c>
    </row>
    <row r="13" spans="1:6">
      <c r="A13" s="14" t="s">
        <v>82</v>
      </c>
      <c r="B13" s="43" t="s">
        <v>116</v>
      </c>
      <c r="C13" s="32">
        <f>+'Hapag-LLoyd'!C10</f>
        <v>2987</v>
      </c>
      <c r="D13" s="33">
        <f>+'Hapag-LLoyd'!D10</f>
        <v>2975</v>
      </c>
      <c r="E13" s="30">
        <f>+'Hapag-LLoyd'!E10</f>
        <v>4.0336134453782257E-3</v>
      </c>
      <c r="F13" s="31">
        <f>+'Hapag-LLoyd'!F10</f>
        <v>12</v>
      </c>
    </row>
    <row r="14" spans="1:6">
      <c r="A14" s="38" t="s">
        <v>112</v>
      </c>
      <c r="B14" s="45" t="str">
        <f>+'Hapag-LLoyd'!B8</f>
        <v>USD/t</v>
      </c>
      <c r="C14" s="39">
        <f>+'Hapag-LLoyd'!C8</f>
        <v>613</v>
      </c>
      <c r="D14" s="40">
        <f>+'Hapag-LLoyd'!D8</f>
        <v>384</v>
      </c>
      <c r="E14" s="41">
        <f>+'Hapag-LLoyd'!E8</f>
        <v>0.59635416666666674</v>
      </c>
      <c r="F14" s="42">
        <f>+'Hapag-LLoyd'!F8</f>
        <v>229</v>
      </c>
    </row>
  </sheetData>
  <mergeCells count="6">
    <mergeCell ref="A6:A7"/>
    <mergeCell ref="E6:F6"/>
    <mergeCell ref="E1:F1"/>
    <mergeCell ref="A1:A2"/>
    <mergeCell ref="C1:D1"/>
    <mergeCell ref="C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26"/>
  <sheetViews>
    <sheetView workbookViewId="0">
      <selection activeCell="L17" sqref="L17"/>
    </sheetView>
  </sheetViews>
  <sheetFormatPr baseColWidth="10" defaultColWidth="9.109375" defaultRowHeight="13.2"/>
  <cols>
    <col min="1" max="1" width="28" style="1" bestFit="1" customWidth="1"/>
    <col min="2" max="2" width="20.6640625" style="1" bestFit="1" customWidth="1"/>
    <col min="3" max="3" width="23.6640625" style="1" bestFit="1" customWidth="1"/>
    <col min="4" max="4" width="12" style="1" bestFit="1" customWidth="1"/>
    <col min="5" max="5" width="7.5546875" style="1" bestFit="1" customWidth="1"/>
    <col min="6" max="16384" width="9.109375" style="1"/>
  </cols>
  <sheetData>
    <row r="1" spans="1:8" ht="15" customHeight="1">
      <c r="A1" s="202" t="s">
        <v>6</v>
      </c>
      <c r="B1" s="204" t="s">
        <v>124</v>
      </c>
      <c r="C1" s="204" t="s">
        <v>125</v>
      </c>
      <c r="D1" s="204" t="s">
        <v>7</v>
      </c>
      <c r="E1" s="204"/>
    </row>
    <row r="2" spans="1:8" ht="15" customHeight="1">
      <c r="A2" s="203"/>
      <c r="B2" s="205"/>
      <c r="C2" s="205"/>
      <c r="D2" s="205"/>
      <c r="E2" s="205"/>
    </row>
    <row r="3" spans="1:8" ht="13.8">
      <c r="A3" s="51"/>
      <c r="B3" s="64" t="s">
        <v>8</v>
      </c>
      <c r="C3" s="65" t="s">
        <v>8</v>
      </c>
      <c r="D3" s="53" t="s">
        <v>9</v>
      </c>
      <c r="E3" s="54" t="s">
        <v>8</v>
      </c>
      <c r="H3" s="76"/>
    </row>
    <row r="4" spans="1:8" s="8" customFormat="1" ht="13.8">
      <c r="A4" s="51" t="s">
        <v>10</v>
      </c>
      <c r="B4" s="58">
        <v>17.861000000000001</v>
      </c>
      <c r="C4" s="61">
        <v>25.401</v>
      </c>
      <c r="D4" s="62">
        <f>+B4/C4-1</f>
        <v>-0.29683870713751426</v>
      </c>
      <c r="E4" s="63">
        <f>+B4-C4</f>
        <v>-7.5399999999999991</v>
      </c>
      <c r="H4" s="77"/>
    </row>
    <row r="5" spans="1:8" ht="13.8">
      <c r="A5" s="5" t="s">
        <v>11</v>
      </c>
      <c r="B5" s="55">
        <v>17.510000000000002</v>
      </c>
      <c r="C5" s="29">
        <v>23.687999999999999</v>
      </c>
      <c r="D5" s="60">
        <f t="shared" ref="D5:D10" si="0">+B5/C5-1</f>
        <v>-0.26080715974332991</v>
      </c>
      <c r="E5" s="67">
        <f t="shared" ref="E5:E10" si="1">+B5-C5</f>
        <v>-6.1779999999999973</v>
      </c>
      <c r="H5" s="76"/>
    </row>
    <row r="6" spans="1:8" ht="13.8">
      <c r="A6" s="57" t="s">
        <v>12</v>
      </c>
      <c r="B6" s="58">
        <f>+B4-B5</f>
        <v>0.35099999999999909</v>
      </c>
      <c r="C6" s="59">
        <f>+C4-C5</f>
        <v>1.713000000000001</v>
      </c>
      <c r="D6" s="60">
        <f t="shared" si="0"/>
        <v>-0.79509632224168192</v>
      </c>
      <c r="E6" s="67">
        <f t="shared" si="1"/>
        <v>-1.3620000000000019</v>
      </c>
      <c r="H6" s="76"/>
    </row>
    <row r="7" spans="1:8" s="8" customFormat="1" ht="13.8">
      <c r="A7" s="3" t="s">
        <v>13</v>
      </c>
      <c r="B7" s="55">
        <v>7434.0820000000003</v>
      </c>
      <c r="C7" s="56">
        <v>5999.8069999999998</v>
      </c>
      <c r="D7" s="62">
        <f t="shared" si="0"/>
        <v>0.23905352288831971</v>
      </c>
      <c r="E7" s="63">
        <f t="shared" si="1"/>
        <v>1434.2750000000005</v>
      </c>
      <c r="H7" s="77"/>
    </row>
    <row r="8" spans="1:8" ht="13.8">
      <c r="A8" s="57" t="s">
        <v>14</v>
      </c>
      <c r="B8" s="58">
        <v>7170.201</v>
      </c>
      <c r="C8" s="59">
        <v>5748.7979999999998</v>
      </c>
      <c r="D8" s="60">
        <f t="shared" si="0"/>
        <v>0.24725220820074045</v>
      </c>
      <c r="E8" s="67">
        <f t="shared" si="1"/>
        <v>1421.4030000000002</v>
      </c>
      <c r="H8" s="76"/>
    </row>
    <row r="9" spans="1:8" ht="13.8">
      <c r="A9" s="5" t="s">
        <v>15</v>
      </c>
      <c r="B9" s="55">
        <v>251.35599999999999</v>
      </c>
      <c r="C9" s="29">
        <v>240.32</v>
      </c>
      <c r="D9" s="60">
        <f t="shared" si="0"/>
        <v>4.5922103861518071E-2</v>
      </c>
      <c r="E9" s="67">
        <f t="shared" si="1"/>
        <v>11.036000000000001</v>
      </c>
      <c r="H9" s="76"/>
    </row>
    <row r="10" spans="1:8" ht="13.8">
      <c r="A10" s="57" t="s">
        <v>16</v>
      </c>
      <c r="B10" s="58">
        <f>+B7-B8-B9</f>
        <v>12.525000000000318</v>
      </c>
      <c r="C10" s="59">
        <f>+C7-C8-C9</f>
        <v>10.689000000000021</v>
      </c>
      <c r="D10" s="60">
        <f t="shared" si="0"/>
        <v>0.17176536626441141</v>
      </c>
      <c r="E10" s="67">
        <f t="shared" si="1"/>
        <v>1.836000000000297</v>
      </c>
    </row>
    <row r="11" spans="1:8" s="8" customFormat="1" ht="15" customHeight="1">
      <c r="A11" s="84" t="s">
        <v>17</v>
      </c>
      <c r="B11" s="85">
        <v>7451.9430000000002</v>
      </c>
      <c r="C11" s="85">
        <v>6025.2079999999996</v>
      </c>
      <c r="D11" s="86">
        <f>+B11/C11-1</f>
        <v>0.2367943148186753</v>
      </c>
      <c r="E11" s="149">
        <f>+B11-C11</f>
        <v>1426.7350000000006</v>
      </c>
    </row>
    <row r="12" spans="1:8">
      <c r="A12" s="50"/>
      <c r="B12" s="50"/>
      <c r="C12" s="50"/>
      <c r="D12" s="50"/>
      <c r="E12" s="50"/>
    </row>
    <row r="13" spans="1:8" ht="15" customHeight="1">
      <c r="A13" s="202" t="s">
        <v>18</v>
      </c>
      <c r="B13" s="204" t="s">
        <v>124</v>
      </c>
      <c r="C13" s="204" t="s">
        <v>125</v>
      </c>
      <c r="D13" s="204" t="s">
        <v>7</v>
      </c>
      <c r="E13" s="204"/>
    </row>
    <row r="14" spans="1:8" ht="15" customHeight="1">
      <c r="A14" s="203"/>
      <c r="B14" s="205"/>
      <c r="C14" s="205"/>
      <c r="D14" s="205"/>
      <c r="E14" s="205"/>
    </row>
    <row r="15" spans="1:8" ht="13.5" customHeight="1">
      <c r="A15" s="51"/>
      <c r="B15" s="52" t="s">
        <v>8</v>
      </c>
      <c r="C15" s="53" t="s">
        <v>8</v>
      </c>
      <c r="D15" s="53" t="s">
        <v>9</v>
      </c>
      <c r="E15" s="54" t="s">
        <v>8</v>
      </c>
    </row>
    <row r="16" spans="1:8" s="8" customFormat="1" ht="13.8">
      <c r="A16" s="3" t="s">
        <v>19</v>
      </c>
      <c r="B16" s="55">
        <v>1414.664</v>
      </c>
      <c r="C16" s="56">
        <v>987.88699999999994</v>
      </c>
      <c r="D16" s="62">
        <f t="shared" ref="D16:D23" si="2">+B16/C16-1</f>
        <v>0.43200993635911811</v>
      </c>
      <c r="E16" s="63">
        <f t="shared" ref="E16:E22" si="3">+B16-C16</f>
        <v>426.77700000000004</v>
      </c>
    </row>
    <row r="17" spans="1:7" ht="13.8">
      <c r="A17" s="57" t="s">
        <v>20</v>
      </c>
      <c r="B17" s="58">
        <v>465.27699999999999</v>
      </c>
      <c r="C17" s="59">
        <v>460.92</v>
      </c>
      <c r="D17" s="60">
        <f t="shared" si="2"/>
        <v>9.4528334635077815E-3</v>
      </c>
      <c r="E17" s="67">
        <f t="shared" si="3"/>
        <v>4.3569999999999709</v>
      </c>
    </row>
    <row r="18" spans="1:7" ht="13.8">
      <c r="A18" s="5" t="s">
        <v>12</v>
      </c>
      <c r="B18" s="55">
        <f>+B16-B17</f>
        <v>949.38699999999994</v>
      </c>
      <c r="C18" s="29">
        <f>+C16-C17</f>
        <v>526.96699999999987</v>
      </c>
      <c r="D18" s="60">
        <f t="shared" si="2"/>
        <v>0.80160617268254031</v>
      </c>
      <c r="E18" s="67">
        <f t="shared" si="3"/>
        <v>422.42000000000007</v>
      </c>
    </row>
    <row r="19" spans="1:7" s="8" customFormat="1" ht="13.8">
      <c r="A19" s="51" t="s">
        <v>21</v>
      </c>
      <c r="B19" s="58">
        <v>154.523</v>
      </c>
      <c r="C19" s="61">
        <v>154.65199999999999</v>
      </c>
      <c r="D19" s="62">
        <f t="shared" si="2"/>
        <v>-8.3413082275041184E-4</v>
      </c>
      <c r="E19" s="63">
        <f t="shared" si="3"/>
        <v>-0.12899999999999068</v>
      </c>
    </row>
    <row r="20" spans="1:7" ht="13.8">
      <c r="A20" s="5" t="s">
        <v>22</v>
      </c>
      <c r="B20" s="55">
        <v>134.44200000000001</v>
      </c>
      <c r="C20" s="29">
        <v>139.38999999999999</v>
      </c>
      <c r="D20" s="60">
        <f t="shared" si="2"/>
        <v>-3.5497524930052204E-2</v>
      </c>
      <c r="E20" s="67">
        <f t="shared" si="3"/>
        <v>-4.9479999999999791</v>
      </c>
    </row>
    <row r="21" spans="1:7" ht="13.8">
      <c r="A21" s="57" t="s">
        <v>12</v>
      </c>
      <c r="B21" s="58">
        <f>+B19-B20</f>
        <v>20.080999999999989</v>
      </c>
      <c r="C21" s="59">
        <f>+C19-C20</f>
        <v>15.262</v>
      </c>
      <c r="D21" s="60">
        <f t="shared" si="2"/>
        <v>0.31575153977198189</v>
      </c>
      <c r="E21" s="67">
        <f t="shared" si="3"/>
        <v>4.8189999999999884</v>
      </c>
    </row>
    <row r="22" spans="1:7" s="8" customFormat="1" ht="13.8">
      <c r="A22" s="71" t="s">
        <v>23</v>
      </c>
      <c r="B22" s="58">
        <v>5882.7560000000003</v>
      </c>
      <c r="C22" s="61">
        <v>4882.6689999999999</v>
      </c>
      <c r="D22" s="62">
        <f t="shared" si="2"/>
        <v>0.20482383712678476</v>
      </c>
      <c r="E22" s="63">
        <f t="shared" si="3"/>
        <v>1000.0870000000004</v>
      </c>
    </row>
    <row r="23" spans="1:7" s="8" customFormat="1" ht="15" customHeight="1">
      <c r="A23" s="84" t="s">
        <v>24</v>
      </c>
      <c r="B23" s="85">
        <v>7451.9430000000002</v>
      </c>
      <c r="C23" s="85">
        <v>6025.2079999999996</v>
      </c>
      <c r="D23" s="86">
        <f t="shared" si="2"/>
        <v>0.2367943148186753</v>
      </c>
      <c r="E23" s="149">
        <f>+B23-C23</f>
        <v>1426.7350000000006</v>
      </c>
    </row>
    <row r="24" spans="1:7" ht="13.8">
      <c r="A24" s="5"/>
      <c r="B24" s="138"/>
      <c r="C24" s="138"/>
      <c r="D24" s="252"/>
      <c r="E24" s="66"/>
      <c r="F24" s="2"/>
      <c r="G24" s="2"/>
    </row>
    <row r="25" spans="1:7" ht="13.8">
      <c r="B25" s="136"/>
      <c r="C25" s="136"/>
      <c r="D25" s="252"/>
      <c r="E25" s="66"/>
      <c r="F25" s="2"/>
      <c r="G25" s="2"/>
    </row>
    <row r="26" spans="1:7">
      <c r="B26" s="137"/>
      <c r="C26" s="137"/>
    </row>
  </sheetData>
  <mergeCells count="8">
    <mergeCell ref="A1:A2"/>
    <mergeCell ref="B1:B2"/>
    <mergeCell ref="C1:C2"/>
    <mergeCell ref="D1:E2"/>
    <mergeCell ref="A13:A14"/>
    <mergeCell ref="B13:B14"/>
    <mergeCell ref="C13:C14"/>
    <mergeCell ref="D13:E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8"/>
  <sheetViews>
    <sheetView workbookViewId="0">
      <selection activeCell="A19" sqref="A19"/>
    </sheetView>
  </sheetViews>
  <sheetFormatPr baseColWidth="10" defaultColWidth="9.109375" defaultRowHeight="13.2"/>
  <cols>
    <col min="1" max="1" width="57.109375" style="1" customWidth="1"/>
    <col min="2" max="2" width="11.109375" style="1" customWidth="1"/>
    <col min="3" max="16384" width="9.109375" style="1"/>
  </cols>
  <sheetData>
    <row r="1" spans="1:2">
      <c r="A1" s="6"/>
      <c r="B1" s="7"/>
    </row>
    <row r="2" spans="1:2" ht="14.4">
      <c r="A2" s="87" t="s">
        <v>25</v>
      </c>
      <c r="B2" s="88" t="s">
        <v>26</v>
      </c>
    </row>
    <row r="3" spans="1:2" ht="18.75" customHeight="1">
      <c r="A3" s="84" t="s">
        <v>126</v>
      </c>
      <c r="B3" s="85">
        <v>5748.7979999999998</v>
      </c>
    </row>
    <row r="4" spans="1:2" ht="13.8">
      <c r="A4" s="68" t="s">
        <v>130</v>
      </c>
      <c r="B4" s="90">
        <v>1402.2570000000001</v>
      </c>
    </row>
    <row r="5" spans="1:2" ht="13.8">
      <c r="A5" s="26" t="s">
        <v>28</v>
      </c>
      <c r="B5" s="90">
        <v>19.489000000000001</v>
      </c>
    </row>
    <row r="6" spans="1:2" ht="13.8">
      <c r="A6" s="69" t="s">
        <v>29</v>
      </c>
      <c r="B6" s="90">
        <v>-0.34300000000000003</v>
      </c>
    </row>
    <row r="7" spans="1:2" ht="13.8">
      <c r="A7" s="68" t="s">
        <v>30</v>
      </c>
      <c r="B7" s="89">
        <f>+B4+B5+B6</f>
        <v>1421.403</v>
      </c>
    </row>
    <row r="8" spans="1:2" ht="19.5" customHeight="1">
      <c r="A8" s="84" t="s">
        <v>127</v>
      </c>
      <c r="B8" s="85">
        <f>+B3+B7</f>
        <v>7170.201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4"/>
  <sheetViews>
    <sheetView workbookViewId="0">
      <selection activeCell="D20" sqref="D20"/>
    </sheetView>
  </sheetViews>
  <sheetFormatPr baseColWidth="10" defaultColWidth="9.109375" defaultRowHeight="13.8"/>
  <cols>
    <col min="1" max="1" width="51" style="9" bestFit="1" customWidth="1"/>
    <col min="2" max="16384" width="9.109375" style="9"/>
  </cols>
  <sheetData>
    <row r="1" spans="1:5" ht="14.4" customHeight="1">
      <c r="A1" s="207" t="s">
        <v>119</v>
      </c>
      <c r="B1" s="206" t="s">
        <v>118</v>
      </c>
      <c r="C1" s="206"/>
      <c r="D1" s="206" t="s">
        <v>7</v>
      </c>
      <c r="E1" s="206"/>
    </row>
    <row r="2" spans="1:5" ht="14.4" customHeight="1">
      <c r="A2" s="207"/>
      <c r="B2" s="91">
        <v>2022</v>
      </c>
      <c r="C2" s="91">
        <v>2021</v>
      </c>
      <c r="D2" s="206"/>
      <c r="E2" s="206"/>
    </row>
    <row r="3" spans="1:5" ht="14.4" customHeight="1">
      <c r="A3" s="10"/>
      <c r="B3" s="13" t="s">
        <v>8</v>
      </c>
      <c r="C3" s="11" t="s">
        <v>8</v>
      </c>
      <c r="D3" s="12" t="s">
        <v>9</v>
      </c>
      <c r="E3" s="11" t="s">
        <v>8</v>
      </c>
    </row>
    <row r="4" spans="1:5" ht="14.4" customHeight="1">
      <c r="A4" s="79" t="s">
        <v>31</v>
      </c>
      <c r="B4" s="82">
        <v>-5.6669999999999998</v>
      </c>
      <c r="C4" s="80">
        <v>-3.3889999999999998</v>
      </c>
      <c r="D4" s="60">
        <f>+B4/C4-1</f>
        <v>0.67217468279728543</v>
      </c>
      <c r="E4" s="67">
        <f>+B4-C4</f>
        <v>-2.278</v>
      </c>
    </row>
    <row r="5" spans="1:5" ht="14.4" customHeight="1">
      <c r="A5" s="78" t="s">
        <v>32</v>
      </c>
      <c r="B5" s="94">
        <f>+B6-B4</f>
        <v>1.9389999999999996</v>
      </c>
      <c r="C5" s="80">
        <f>+C6-C4</f>
        <v>0.12999999999999989</v>
      </c>
      <c r="D5" s="60">
        <f t="shared" ref="D5:D10" si="0">+B5/C5-1</f>
        <v>13.915384615384625</v>
      </c>
      <c r="E5" s="67">
        <f t="shared" ref="E5:E12" si="1">+B5-C5</f>
        <v>1.8089999999999997</v>
      </c>
    </row>
    <row r="6" spans="1:5" ht="14.4" customHeight="1">
      <c r="A6" s="81" t="s">
        <v>33</v>
      </c>
      <c r="B6" s="82">
        <v>-3.7280000000000002</v>
      </c>
      <c r="C6" s="83">
        <v>-3.2589999999999999</v>
      </c>
      <c r="D6" s="62">
        <f t="shared" si="0"/>
        <v>0.14390917459343378</v>
      </c>
      <c r="E6" s="63">
        <f t="shared" si="1"/>
        <v>-0.46900000000000031</v>
      </c>
    </row>
    <row r="7" spans="1:5" ht="14.4" customHeight="1">
      <c r="A7" s="79" t="s">
        <v>34</v>
      </c>
      <c r="B7" s="82">
        <v>-4.6500000000000004</v>
      </c>
      <c r="C7" s="80">
        <v>-2.89</v>
      </c>
      <c r="D7" s="60">
        <f t="shared" si="0"/>
        <v>0.60899653979238755</v>
      </c>
      <c r="E7" s="67">
        <f t="shared" si="1"/>
        <v>-1.7600000000000002</v>
      </c>
    </row>
    <row r="8" spans="1:5" ht="14.4" customHeight="1">
      <c r="A8" s="78" t="s">
        <v>35</v>
      </c>
      <c r="B8" s="94">
        <v>1402.2570000000001</v>
      </c>
      <c r="C8" s="66">
        <v>434.02100000000002</v>
      </c>
      <c r="D8" s="60">
        <f t="shared" si="0"/>
        <v>2.2308505809626724</v>
      </c>
      <c r="E8" s="67">
        <f t="shared" si="1"/>
        <v>968.2360000000001</v>
      </c>
    </row>
    <row r="9" spans="1:5" ht="14.4" customHeight="1">
      <c r="A9" s="79" t="s">
        <v>36</v>
      </c>
      <c r="B9" s="82">
        <v>-2E-3</v>
      </c>
      <c r="C9" s="80">
        <v>1.9E-2</v>
      </c>
      <c r="D9" s="60">
        <f t="shared" si="0"/>
        <v>-1.1052631578947369</v>
      </c>
      <c r="E9" s="67">
        <f t="shared" si="1"/>
        <v>-2.0999999999999998E-2</v>
      </c>
    </row>
    <row r="10" spans="1:5" ht="14.4" customHeight="1">
      <c r="A10" s="79" t="s">
        <v>37</v>
      </c>
      <c r="B10" s="82">
        <v>7.4820000000000002</v>
      </c>
      <c r="C10" s="80">
        <v>21.001000000000001</v>
      </c>
      <c r="D10" s="60">
        <f t="shared" si="0"/>
        <v>-0.64373125089281458</v>
      </c>
      <c r="E10" s="67">
        <f t="shared" si="1"/>
        <v>-13.519000000000002</v>
      </c>
    </row>
    <row r="11" spans="1:5" ht="14.4" customHeight="1">
      <c r="A11" s="79" t="s">
        <v>131</v>
      </c>
      <c r="B11" s="82">
        <v>-1.2E-2</v>
      </c>
      <c r="C11" s="80">
        <v>-8.9999999999999993E-3</v>
      </c>
      <c r="D11" s="60">
        <f>+B11/C11-1</f>
        <v>0.33333333333333348</v>
      </c>
      <c r="E11" s="67">
        <f t="shared" si="1"/>
        <v>-3.0000000000000009E-3</v>
      </c>
    </row>
    <row r="12" spans="1:5" ht="16.8" customHeight="1">
      <c r="A12" s="92" t="s">
        <v>38</v>
      </c>
      <c r="B12" s="93">
        <v>1401.347</v>
      </c>
      <c r="C12" s="93">
        <v>448.88299999999998</v>
      </c>
      <c r="D12" s="131">
        <f>+B12/C12-1</f>
        <v>2.121853578772197</v>
      </c>
      <c r="E12" s="150">
        <f t="shared" si="1"/>
        <v>952.46399999999994</v>
      </c>
    </row>
    <row r="14" spans="1:5">
      <c r="B14" s="148"/>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6"/>
  <sheetViews>
    <sheetView workbookViewId="0">
      <selection activeCell="B21" sqref="B21"/>
    </sheetView>
  </sheetViews>
  <sheetFormatPr baseColWidth="10" defaultColWidth="9.109375" defaultRowHeight="13.8"/>
  <cols>
    <col min="1" max="1" width="50.88671875" style="9" bestFit="1" customWidth="1"/>
    <col min="2" max="3" width="13.6640625" style="9" customWidth="1"/>
    <col min="4" max="5" width="9.109375" style="9"/>
    <col min="6" max="16384" width="9.109375" style="14"/>
  </cols>
  <sheetData>
    <row r="1" spans="1:5" ht="15.75" customHeight="1">
      <c r="A1" s="207" t="s">
        <v>120</v>
      </c>
      <c r="B1" s="206" t="s">
        <v>118</v>
      </c>
      <c r="C1" s="206"/>
      <c r="D1" s="206" t="s">
        <v>7</v>
      </c>
      <c r="E1" s="206"/>
    </row>
    <row r="2" spans="1:5" ht="14.4">
      <c r="A2" s="207"/>
      <c r="B2" s="91">
        <v>2022</v>
      </c>
      <c r="C2" s="91">
        <v>2021</v>
      </c>
      <c r="D2" s="206"/>
      <c r="E2" s="206"/>
    </row>
    <row r="3" spans="1:5" ht="14.4">
      <c r="A3" s="175" t="s">
        <v>137</v>
      </c>
      <c r="B3" s="170">
        <v>23.687999999999999</v>
      </c>
      <c r="C3" s="170">
        <v>81.668000000000006</v>
      </c>
      <c r="D3" s="183">
        <f>+B3/C3-1</f>
        <v>-0.70994759269236418</v>
      </c>
      <c r="E3" s="174">
        <f>+B3-C3</f>
        <v>-57.980000000000004</v>
      </c>
    </row>
    <row r="4" spans="1:5" s="15" customFormat="1">
      <c r="A4" s="97" t="s">
        <v>39</v>
      </c>
      <c r="B4" s="98">
        <v>-3.8119999999999998</v>
      </c>
      <c r="C4" s="99">
        <v>-2.5449999999999999</v>
      </c>
      <c r="D4" s="184">
        <f>+B4/C4-1</f>
        <v>0.49783889980353635</v>
      </c>
      <c r="E4" s="99">
        <f>+B4-C4</f>
        <v>-1.2669999999999999</v>
      </c>
    </row>
    <row r="5" spans="1:5">
      <c r="A5" s="100" t="s">
        <v>40</v>
      </c>
      <c r="B5" s="98">
        <v>0</v>
      </c>
      <c r="C5" s="101">
        <v>0.126</v>
      </c>
      <c r="D5" s="181">
        <f t="shared" ref="D5:D16" si="0">+B5/C5-1</f>
        <v>-1</v>
      </c>
      <c r="E5" s="101">
        <f t="shared" ref="E5:E16" si="1">+B5-C5</f>
        <v>-0.126</v>
      </c>
    </row>
    <row r="6" spans="1:5">
      <c r="A6" s="100" t="s">
        <v>41</v>
      </c>
      <c r="B6" s="98">
        <v>-3.81</v>
      </c>
      <c r="C6" s="101">
        <v>-2.6339999999999999</v>
      </c>
      <c r="D6" s="181">
        <f t="shared" si="0"/>
        <v>0.44646924829157175</v>
      </c>
      <c r="E6" s="101">
        <f t="shared" si="1"/>
        <v>-1.1760000000000002</v>
      </c>
    </row>
    <row r="7" spans="1:5">
      <c r="A7" s="74" t="s">
        <v>42</v>
      </c>
      <c r="B7" s="95">
        <v>-2E-3</v>
      </c>
      <c r="C7" s="96">
        <v>-3.6999999999999998E-2</v>
      </c>
      <c r="D7" s="181">
        <f t="shared" si="0"/>
        <v>-0.94594594594594594</v>
      </c>
      <c r="E7" s="101">
        <f t="shared" si="1"/>
        <v>3.4999999999999996E-2</v>
      </c>
    </row>
    <row r="8" spans="1:5" s="15" customFormat="1">
      <c r="A8" s="97" t="s">
        <v>43</v>
      </c>
      <c r="B8" s="98">
        <v>2.8149999999999999</v>
      </c>
      <c r="C8" s="99">
        <v>7.6999999999999999E-2</v>
      </c>
      <c r="D8" s="180">
        <f t="shared" si="0"/>
        <v>35.558441558441558</v>
      </c>
      <c r="E8" s="99">
        <f t="shared" si="1"/>
        <v>2.738</v>
      </c>
    </row>
    <row r="9" spans="1:5">
      <c r="A9" s="74" t="s">
        <v>132</v>
      </c>
      <c r="B9" s="95">
        <v>2.8049999999999997</v>
      </c>
      <c r="C9" s="96">
        <v>0</v>
      </c>
      <c r="D9" s="181" t="s">
        <v>27</v>
      </c>
      <c r="E9" s="101">
        <f t="shared" si="1"/>
        <v>2.8049999999999997</v>
      </c>
    </row>
    <row r="10" spans="1:5">
      <c r="A10" s="100" t="s">
        <v>46</v>
      </c>
      <c r="B10" s="98">
        <v>0.01</v>
      </c>
      <c r="C10" s="101">
        <v>7.6999999999999999E-2</v>
      </c>
      <c r="D10" s="181">
        <f t="shared" si="0"/>
        <v>-0.87012987012987009</v>
      </c>
      <c r="E10" s="101">
        <f t="shared" si="1"/>
        <v>-6.7000000000000004E-2</v>
      </c>
    </row>
    <row r="11" spans="1:5" s="15" customFormat="1">
      <c r="A11" s="10" t="s">
        <v>44</v>
      </c>
      <c r="B11" s="95">
        <v>-5.2030000000000003</v>
      </c>
      <c r="C11" s="102">
        <v>-5.3559999999999999</v>
      </c>
      <c r="D11" s="180">
        <f t="shared" si="0"/>
        <v>-2.8566094100074602E-2</v>
      </c>
      <c r="E11" s="99">
        <f t="shared" si="1"/>
        <v>0.15299999999999958</v>
      </c>
    </row>
    <row r="12" spans="1:5">
      <c r="A12" s="100" t="s">
        <v>133</v>
      </c>
      <c r="B12" s="98">
        <v>-5</v>
      </c>
      <c r="C12" s="101">
        <v>-5</v>
      </c>
      <c r="D12" s="142">
        <f t="shared" si="0"/>
        <v>0</v>
      </c>
      <c r="E12" s="101">
        <f t="shared" si="1"/>
        <v>0</v>
      </c>
    </row>
    <row r="13" spans="1:5">
      <c r="A13" s="100" t="s">
        <v>45</v>
      </c>
      <c r="B13" s="98">
        <v>-0.20300000000000001</v>
      </c>
      <c r="C13" s="101">
        <v>-0.35599999999999998</v>
      </c>
      <c r="D13" s="182">
        <f t="shared" si="0"/>
        <v>-0.42977528089887629</v>
      </c>
      <c r="E13" s="101">
        <f t="shared" si="1"/>
        <v>0.15299999999999997</v>
      </c>
    </row>
    <row r="14" spans="1:5">
      <c r="A14" s="97" t="s">
        <v>134</v>
      </c>
      <c r="B14" s="98">
        <v>2.1999999999999999E-2</v>
      </c>
      <c r="C14" s="101">
        <v>-1.7999999999999999E-2</v>
      </c>
      <c r="D14" s="182">
        <f t="shared" si="0"/>
        <v>-2.2222222222222223</v>
      </c>
      <c r="E14" s="101">
        <f t="shared" si="1"/>
        <v>3.9999999999999994E-2</v>
      </c>
    </row>
    <row r="15" spans="1:5">
      <c r="A15" s="166" t="s">
        <v>135</v>
      </c>
      <c r="B15" s="178">
        <v>-6.1779999999999999</v>
      </c>
      <c r="C15" s="178">
        <v>-7.8419999999999996</v>
      </c>
      <c r="D15" s="141">
        <f t="shared" si="0"/>
        <v>-0.21219076766131084</v>
      </c>
      <c r="E15" s="178">
        <f t="shared" si="1"/>
        <v>1.6639999999999997</v>
      </c>
    </row>
    <row r="16" spans="1:5" ht="17.25" customHeight="1">
      <c r="A16" s="175" t="s">
        <v>136</v>
      </c>
      <c r="B16" s="165">
        <f>+B3+B15</f>
        <v>17.509999999999998</v>
      </c>
      <c r="C16" s="165">
        <f>+C3+C15</f>
        <v>73.826000000000008</v>
      </c>
      <c r="D16" s="140">
        <f t="shared" si="0"/>
        <v>-0.76282068647901835</v>
      </c>
      <c r="E16" s="174">
        <f t="shared" si="1"/>
        <v>-56.31600000000001</v>
      </c>
    </row>
    <row r="17" spans="1:5">
      <c r="A17" s="14"/>
      <c r="B17" s="16"/>
      <c r="C17" s="14"/>
      <c r="D17" s="179"/>
      <c r="E17" s="96"/>
    </row>
    <row r="18" spans="1:5">
      <c r="A18" s="14"/>
      <c r="B18" s="169"/>
      <c r="C18" s="169"/>
      <c r="D18" s="179"/>
      <c r="E18" s="96"/>
    </row>
    <row r="19" spans="1:5">
      <c r="D19" s="179"/>
      <c r="E19" s="96"/>
    </row>
    <row r="20" spans="1:5">
      <c r="B20" s="139"/>
      <c r="D20" s="173"/>
      <c r="E20" s="102"/>
    </row>
    <row r="21" spans="1:5">
      <c r="D21" s="172"/>
      <c r="E21" s="171"/>
    </row>
    <row r="22" spans="1:5">
      <c r="D22" s="172"/>
      <c r="E22" s="171"/>
    </row>
    <row r="23" spans="1:5">
      <c r="D23" s="14"/>
      <c r="E23" s="14"/>
    </row>
    <row r="24" spans="1:5">
      <c r="D24" s="14"/>
      <c r="E24" s="14"/>
    </row>
    <row r="25" spans="1:5">
      <c r="D25" s="14"/>
      <c r="E25" s="14"/>
    </row>
    <row r="26" spans="1:5">
      <c r="D26" s="14"/>
      <c r="E26" s="14"/>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activeCell="E13" sqref="E13"/>
    </sheetView>
  </sheetViews>
  <sheetFormatPr baseColWidth="10" defaultColWidth="9.109375" defaultRowHeight="13.8"/>
  <cols>
    <col min="1" max="1" width="17" style="9" bestFit="1" customWidth="1"/>
    <col min="2" max="2" width="9.109375" style="9"/>
    <col min="3" max="3" width="20.44140625" style="9" customWidth="1"/>
    <col min="4" max="5" width="19" style="9" customWidth="1"/>
    <col min="6" max="16384" width="9.109375" style="9"/>
  </cols>
  <sheetData>
    <row r="1" spans="1:5" ht="15" customHeight="1">
      <c r="A1" s="217" t="s">
        <v>121</v>
      </c>
      <c r="B1" s="91"/>
      <c r="C1" s="91"/>
      <c r="D1" s="206" t="s">
        <v>128</v>
      </c>
      <c r="E1" s="206" t="s">
        <v>129</v>
      </c>
    </row>
    <row r="2" spans="1:5" ht="14.4">
      <c r="A2" s="218"/>
      <c r="B2" s="91"/>
      <c r="C2" s="91"/>
      <c r="D2" s="216"/>
      <c r="E2" s="216"/>
    </row>
    <row r="3" spans="1:5">
      <c r="A3" s="208" t="s">
        <v>47</v>
      </c>
      <c r="B3" s="210" t="s">
        <v>48</v>
      </c>
      <c r="C3" s="103" t="s">
        <v>49</v>
      </c>
      <c r="D3" s="212">
        <f>+Balance!B4/Balance!B16</f>
        <v>1.2625612866376751E-2</v>
      </c>
      <c r="E3" s="214">
        <v>2.5999999999999999E-2</v>
      </c>
    </row>
    <row r="4" spans="1:5">
      <c r="A4" s="209"/>
      <c r="B4" s="211"/>
      <c r="C4" s="104" t="s">
        <v>50</v>
      </c>
      <c r="D4" s="213"/>
      <c r="E4" s="215"/>
    </row>
    <row r="5" spans="1:5">
      <c r="A5" s="14"/>
      <c r="B5" s="14"/>
      <c r="C5" s="14"/>
      <c r="D5" s="14"/>
      <c r="E5" s="14"/>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F16"/>
  <sheetViews>
    <sheetView workbookViewId="0">
      <selection activeCell="F18" sqref="F18"/>
    </sheetView>
  </sheetViews>
  <sheetFormatPr baseColWidth="10" defaultColWidth="9.109375" defaultRowHeight="13.2"/>
  <cols>
    <col min="1" max="1" width="25.33203125" style="17" bestFit="1" customWidth="1"/>
    <col min="2" max="2" width="9.109375" style="17"/>
    <col min="3" max="3" width="24.88671875" style="17" bestFit="1" customWidth="1"/>
    <col min="4" max="5" width="13.109375" style="17" customWidth="1"/>
    <col min="6" max="16384" width="9.109375" style="17"/>
  </cols>
  <sheetData>
    <row r="1" spans="1:6" ht="39.6">
      <c r="A1" s="72" t="s">
        <v>51</v>
      </c>
      <c r="B1" s="72"/>
      <c r="C1" s="72"/>
      <c r="D1" s="73" t="s">
        <v>124</v>
      </c>
      <c r="E1" s="73" t="s">
        <v>125</v>
      </c>
    </row>
    <row r="2" spans="1:6" ht="13.8">
      <c r="A2" s="219" t="s">
        <v>52</v>
      </c>
      <c r="B2" s="221" t="s">
        <v>48</v>
      </c>
      <c r="C2" s="105" t="s">
        <v>53</v>
      </c>
      <c r="D2" s="223">
        <f>+(Balance!B16+Balance!B19)/Balance!B22</f>
        <v>0.26674351273450742</v>
      </c>
      <c r="E2" s="221">
        <v>0.23400000000000001</v>
      </c>
    </row>
    <row r="3" spans="1:6" ht="13.8">
      <c r="A3" s="220"/>
      <c r="B3" s="222"/>
      <c r="C3" s="106" t="s">
        <v>54</v>
      </c>
      <c r="D3" s="233"/>
      <c r="E3" s="222"/>
    </row>
    <row r="4" spans="1:6" ht="13.8">
      <c r="A4" s="225" t="s">
        <v>55</v>
      </c>
      <c r="B4" s="226" t="s">
        <v>48</v>
      </c>
      <c r="C4" s="22" t="s">
        <v>50</v>
      </c>
      <c r="D4" s="234">
        <f>+Balance!B16/(Balance!B16+Balance!B19)</f>
        <v>0.90152671415197816</v>
      </c>
      <c r="E4" s="226">
        <v>0.86499999999999999</v>
      </c>
    </row>
    <row r="5" spans="1:6" ht="13.8">
      <c r="A5" s="225"/>
      <c r="B5" s="226"/>
      <c r="C5" s="75" t="s">
        <v>53</v>
      </c>
      <c r="D5" s="234"/>
      <c r="E5" s="226"/>
    </row>
    <row r="6" spans="1:6" ht="13.8">
      <c r="A6" s="219" t="s">
        <v>56</v>
      </c>
      <c r="B6" s="221" t="s">
        <v>48</v>
      </c>
      <c r="C6" s="105" t="s">
        <v>57</v>
      </c>
      <c r="D6" s="223">
        <f>1-D4</f>
        <v>9.8473285848021841E-2</v>
      </c>
      <c r="E6" s="221">
        <v>0.13500000000000001</v>
      </c>
      <c r="F6" s="70"/>
    </row>
    <row r="7" spans="1:6" ht="13.8">
      <c r="A7" s="220"/>
      <c r="B7" s="222"/>
      <c r="C7" s="106" t="s">
        <v>53</v>
      </c>
      <c r="D7" s="224"/>
      <c r="E7" s="222"/>
      <c r="F7" s="70"/>
    </row>
    <row r="8" spans="1:6" ht="13.8">
      <c r="A8" s="219" t="s">
        <v>58</v>
      </c>
      <c r="B8" s="221" t="s">
        <v>48</v>
      </c>
      <c r="C8" s="107" t="s">
        <v>59</v>
      </c>
      <c r="D8" s="227">
        <v>300.10000000000002</v>
      </c>
      <c r="E8" s="230">
        <v>263</v>
      </c>
    </row>
    <row r="9" spans="1:6" ht="13.8">
      <c r="A9" s="225"/>
      <c r="B9" s="226"/>
      <c r="C9" s="75" t="s">
        <v>60</v>
      </c>
      <c r="D9" s="228"/>
      <c r="E9" s="231"/>
      <c r="F9" s="70"/>
    </row>
    <row r="10" spans="1:6" ht="13.8">
      <c r="A10" s="220"/>
      <c r="B10" s="222"/>
      <c r="C10" s="106" t="s">
        <v>61</v>
      </c>
      <c r="D10" s="229"/>
      <c r="E10" s="232"/>
      <c r="F10" s="70"/>
    </row>
    <row r="11" spans="1:6">
      <c r="D11" s="168"/>
      <c r="E11" s="168"/>
      <c r="F11" s="168"/>
    </row>
    <row r="12" spans="1:6">
      <c r="D12" s="168"/>
      <c r="E12" s="168"/>
      <c r="F12" s="168"/>
    </row>
    <row r="13" spans="1:6">
      <c r="D13" s="168"/>
      <c r="E13" s="168"/>
      <c r="F13" s="168"/>
    </row>
    <row r="14" spans="1:6">
      <c r="D14" s="168"/>
      <c r="E14" s="168"/>
      <c r="F14" s="168"/>
    </row>
    <row r="15" spans="1:6">
      <c r="D15" s="168"/>
      <c r="E15" s="168"/>
      <c r="F15" s="168"/>
    </row>
    <row r="16" spans="1:6">
      <c r="D16" s="168"/>
      <c r="E16" s="168"/>
      <c r="F16" s="168"/>
    </row>
  </sheetData>
  <mergeCells count="16">
    <mergeCell ref="A2:A3"/>
    <mergeCell ref="B2:B3"/>
    <mergeCell ref="D2:D3"/>
    <mergeCell ref="E2:E3"/>
    <mergeCell ref="A4:A5"/>
    <mergeCell ref="B4:B5"/>
    <mergeCell ref="D4:D5"/>
    <mergeCell ref="E4:E5"/>
    <mergeCell ref="A6:A7"/>
    <mergeCell ref="B6:B7"/>
    <mergeCell ref="D6:D7"/>
    <mergeCell ref="E6:E7"/>
    <mergeCell ref="A8:A10"/>
    <mergeCell ref="B8:B10"/>
    <mergeCell ref="D8:D10"/>
    <mergeCell ref="E8: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P15"/>
  <sheetViews>
    <sheetView workbookViewId="0">
      <selection activeCell="H20" sqref="H20"/>
    </sheetView>
  </sheetViews>
  <sheetFormatPr baseColWidth="10" defaultColWidth="9.109375" defaultRowHeight="13.2"/>
  <cols>
    <col min="1" max="1" width="23.6640625" style="1" bestFit="1" customWidth="1"/>
    <col min="2" max="2" width="9.109375" style="1"/>
    <col min="3" max="3" width="26.33203125" style="1" bestFit="1" customWidth="1"/>
    <col min="4" max="5" width="11.44140625" style="1" customWidth="1"/>
    <col min="6" max="16384" width="9.109375" style="1"/>
  </cols>
  <sheetData>
    <row r="1" spans="1:16" s="19" customFormat="1" ht="39.6">
      <c r="A1" s="72" t="s">
        <v>62</v>
      </c>
      <c r="B1" s="72"/>
      <c r="C1" s="72"/>
      <c r="D1" s="73" t="s">
        <v>124</v>
      </c>
      <c r="E1" s="73" t="s">
        <v>125</v>
      </c>
    </row>
    <row r="2" spans="1:16" ht="13.8">
      <c r="A2" s="239" t="s">
        <v>63</v>
      </c>
      <c r="B2" s="221" t="s">
        <v>48</v>
      </c>
      <c r="C2" s="105" t="s">
        <v>64</v>
      </c>
      <c r="D2" s="223">
        <v>0.93200000000000005</v>
      </c>
      <c r="E2" s="242">
        <v>0.84399999999999997</v>
      </c>
    </row>
    <row r="3" spans="1:16" ht="13.8">
      <c r="A3" s="240"/>
      <c r="B3" s="222"/>
      <c r="C3" s="106" t="s">
        <v>65</v>
      </c>
      <c r="D3" s="233"/>
      <c r="E3" s="243"/>
    </row>
    <row r="4" spans="1:16" ht="13.8">
      <c r="A4" s="239" t="s">
        <v>66</v>
      </c>
      <c r="B4" s="221" t="s">
        <v>48</v>
      </c>
      <c r="C4" s="105" t="s">
        <v>64</v>
      </c>
      <c r="D4" s="223">
        <v>0.76</v>
      </c>
      <c r="E4" s="242">
        <v>0.70899999999999996</v>
      </c>
      <c r="I4" s="2"/>
      <c r="J4" s="2"/>
      <c r="K4" s="2"/>
      <c r="L4" s="2"/>
      <c r="M4" s="2"/>
      <c r="N4" s="2"/>
      <c r="O4" s="2"/>
      <c r="P4" s="2"/>
    </row>
    <row r="5" spans="1:16" ht="13.8">
      <c r="A5" s="240"/>
      <c r="B5" s="222"/>
      <c r="C5" s="106" t="s">
        <v>67</v>
      </c>
      <c r="D5" s="233"/>
      <c r="E5" s="243"/>
      <c r="I5" s="2"/>
      <c r="J5" s="2"/>
      <c r="K5" s="2"/>
      <c r="L5" s="2"/>
      <c r="M5" s="2"/>
      <c r="N5" s="2"/>
      <c r="O5" s="2"/>
      <c r="P5" s="2"/>
    </row>
    <row r="6" spans="1:16" ht="13.8">
      <c r="A6" s="237" t="s">
        <v>68</v>
      </c>
      <c r="B6" s="226" t="s">
        <v>48</v>
      </c>
      <c r="C6" s="75" t="s">
        <v>69</v>
      </c>
      <c r="D6" s="234">
        <v>0.112</v>
      </c>
      <c r="E6" s="238">
        <v>0.13900000000000001</v>
      </c>
      <c r="I6" s="2"/>
      <c r="J6" s="2"/>
      <c r="K6" s="2"/>
      <c r="L6" s="2"/>
      <c r="M6" s="2"/>
      <c r="N6" s="2"/>
      <c r="O6" s="2"/>
      <c r="P6" s="2"/>
    </row>
    <row r="7" spans="1:16" ht="13.8">
      <c r="A7" s="237"/>
      <c r="B7" s="226"/>
      <c r="C7" s="22" t="s">
        <v>70</v>
      </c>
      <c r="D7" s="234"/>
      <c r="E7" s="238"/>
      <c r="I7" s="2"/>
      <c r="J7" s="2"/>
      <c r="K7" s="168"/>
      <c r="L7" s="168"/>
      <c r="M7" s="168"/>
      <c r="N7" s="168"/>
      <c r="O7" s="168"/>
      <c r="P7" s="2"/>
    </row>
    <row r="8" spans="1:16" ht="13.8">
      <c r="A8" s="237"/>
      <c r="B8" s="226"/>
      <c r="C8" s="4" t="s">
        <v>71</v>
      </c>
      <c r="D8" s="234"/>
      <c r="E8" s="238"/>
      <c r="I8" s="2"/>
      <c r="J8" s="168"/>
      <c r="K8" s="136"/>
      <c r="L8" s="136"/>
      <c r="M8" s="136"/>
      <c r="N8" s="136"/>
      <c r="O8" s="136"/>
      <c r="P8" s="2"/>
    </row>
    <row r="9" spans="1:16" ht="13.8">
      <c r="A9" s="239" t="s">
        <v>138</v>
      </c>
      <c r="B9" s="123"/>
      <c r="C9" s="105" t="s">
        <v>139</v>
      </c>
      <c r="D9" s="223">
        <v>0.14899999999999999</v>
      </c>
      <c r="E9" s="242">
        <v>0.193</v>
      </c>
      <c r="I9" s="2"/>
      <c r="J9" s="168"/>
      <c r="K9" s="136"/>
      <c r="L9" s="136"/>
      <c r="M9" s="136"/>
      <c r="N9" s="136"/>
      <c r="O9" s="136"/>
      <c r="P9" s="2"/>
    </row>
    <row r="10" spans="1:16" ht="13.8">
      <c r="A10" s="240"/>
      <c r="B10" s="124"/>
      <c r="C10" s="124" t="s">
        <v>64</v>
      </c>
      <c r="D10" s="233"/>
      <c r="E10" s="243"/>
      <c r="I10" s="2"/>
      <c r="J10" s="168"/>
      <c r="K10" s="136"/>
      <c r="L10" s="136"/>
      <c r="M10" s="136"/>
      <c r="N10" s="136"/>
      <c r="O10" s="136"/>
      <c r="P10" s="135"/>
    </row>
    <row r="11" spans="1:16" ht="13.8">
      <c r="A11" s="239" t="s">
        <v>72</v>
      </c>
      <c r="B11" s="221" t="s">
        <v>48</v>
      </c>
      <c r="C11" s="105" t="s">
        <v>64</v>
      </c>
      <c r="D11" s="241">
        <v>8.1000000000000003E-2</v>
      </c>
      <c r="E11" s="242">
        <v>6.3E-2</v>
      </c>
      <c r="I11" s="2"/>
      <c r="J11" s="168"/>
      <c r="K11" s="136"/>
      <c r="L11" s="136"/>
      <c r="M11" s="136"/>
      <c r="N11" s="136"/>
      <c r="O11" s="136"/>
      <c r="P11" s="2"/>
    </row>
    <row r="12" spans="1:16" ht="13.8">
      <c r="A12" s="240"/>
      <c r="B12" s="222"/>
      <c r="C12" s="106" t="s">
        <v>73</v>
      </c>
      <c r="D12" s="224"/>
      <c r="E12" s="243"/>
      <c r="I12" s="2"/>
      <c r="J12" s="2"/>
      <c r="K12" s="2"/>
      <c r="L12" s="2"/>
      <c r="M12" s="2"/>
      <c r="N12" s="2"/>
      <c r="O12" s="2"/>
      <c r="P12" s="2"/>
    </row>
    <row r="13" spans="1:16" ht="25.5" customHeight="1">
      <c r="A13" s="236" t="s">
        <v>74</v>
      </c>
      <c r="B13" s="236"/>
      <c r="C13" s="236"/>
      <c r="D13" s="167">
        <v>84.98</v>
      </c>
      <c r="E13" s="108">
        <v>73.2</v>
      </c>
      <c r="I13" s="2"/>
      <c r="J13" s="2"/>
      <c r="K13" s="2"/>
      <c r="L13" s="2"/>
      <c r="M13" s="2"/>
      <c r="N13" s="2"/>
      <c r="O13" s="2"/>
      <c r="P13" s="2"/>
    </row>
    <row r="14" spans="1:16" ht="13.8" customHeight="1">
      <c r="A14" s="235" t="s">
        <v>140</v>
      </c>
      <c r="B14" s="235"/>
      <c r="C14" s="235"/>
      <c r="D14" s="125"/>
      <c r="E14" s="2"/>
    </row>
    <row r="15" spans="1:16">
      <c r="A15" s="2"/>
      <c r="B15" s="2"/>
      <c r="C15" s="2"/>
      <c r="D15" s="2"/>
      <c r="E15" s="2"/>
    </row>
  </sheetData>
  <mergeCells count="21">
    <mergeCell ref="A2:A3"/>
    <mergeCell ref="B2:B3"/>
    <mergeCell ref="D2:D3"/>
    <mergeCell ref="E2:E3"/>
    <mergeCell ref="A4:A5"/>
    <mergeCell ref="B4:B5"/>
    <mergeCell ref="D4:D5"/>
    <mergeCell ref="E4:E5"/>
    <mergeCell ref="E6:E8"/>
    <mergeCell ref="A11:A12"/>
    <mergeCell ref="B11:B12"/>
    <mergeCell ref="D11:D12"/>
    <mergeCell ref="E11:E12"/>
    <mergeCell ref="A9:A10"/>
    <mergeCell ref="D9:D10"/>
    <mergeCell ref="E9:E10"/>
    <mergeCell ref="A14:C14"/>
    <mergeCell ref="A13:C13"/>
    <mergeCell ref="A6:A8"/>
    <mergeCell ref="B6:B8"/>
    <mergeCell ref="D6:D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J40"/>
  <sheetViews>
    <sheetView tabSelected="1" topLeftCell="A4" workbookViewId="0">
      <selection activeCell="J32" sqref="J32"/>
    </sheetView>
  </sheetViews>
  <sheetFormatPr baseColWidth="10" defaultColWidth="9.109375" defaultRowHeight="13.8"/>
  <cols>
    <col min="1" max="1" width="60.44140625" style="9" bestFit="1" customWidth="1"/>
    <col min="2" max="2" width="10.6640625" style="9" bestFit="1" customWidth="1"/>
    <col min="3" max="4" width="13.6640625" style="130" customWidth="1"/>
    <col min="5" max="5" width="8.6640625" style="9" bestFit="1" customWidth="1"/>
    <col min="6" max="6" width="9.109375" style="9"/>
    <col min="7" max="16384" width="9.109375" style="14"/>
  </cols>
  <sheetData>
    <row r="1" spans="1:8" ht="14.4">
      <c r="A1" s="245" t="s">
        <v>102</v>
      </c>
      <c r="B1" s="110"/>
      <c r="C1" s="206" t="s">
        <v>122</v>
      </c>
      <c r="D1" s="206"/>
      <c r="E1" s="244" t="s">
        <v>7</v>
      </c>
      <c r="F1" s="244"/>
    </row>
    <row r="2" spans="1:8" ht="14.4">
      <c r="A2" s="246"/>
      <c r="B2" s="111"/>
      <c r="C2" s="88">
        <v>2022</v>
      </c>
      <c r="D2" s="88">
        <v>2021</v>
      </c>
      <c r="E2" s="112" t="s">
        <v>9</v>
      </c>
      <c r="F2" s="113" t="s">
        <v>107</v>
      </c>
    </row>
    <row r="3" spans="1:8" ht="15" customHeight="1">
      <c r="A3" s="116" t="s">
        <v>75</v>
      </c>
      <c r="B3" s="117"/>
      <c r="C3" s="145">
        <v>248</v>
      </c>
      <c r="D3" s="185">
        <v>241</v>
      </c>
      <c r="E3" s="196">
        <f>+C3/D3-1</f>
        <v>2.9045643153526868E-2</v>
      </c>
      <c r="F3" s="147">
        <f>+C3-D3</f>
        <v>7</v>
      </c>
    </row>
    <row r="4" spans="1:8" ht="15" customHeight="1">
      <c r="A4" s="23" t="s">
        <v>76</v>
      </c>
      <c r="B4" s="21"/>
      <c r="C4" s="145">
        <v>116</v>
      </c>
      <c r="D4" s="134">
        <v>112</v>
      </c>
      <c r="E4" s="163">
        <f t="shared" ref="E4:E38" si="0">+C4/D4-1</f>
        <v>3.5714285714285809E-2</v>
      </c>
      <c r="F4" s="147">
        <f t="shared" ref="F4:F38" si="1">+C4-D4</f>
        <v>4</v>
      </c>
    </row>
    <row r="5" spans="1:8" ht="15" customHeight="1">
      <c r="A5" s="118" t="s">
        <v>77</v>
      </c>
      <c r="B5" s="117"/>
      <c r="C5" s="145">
        <v>132</v>
      </c>
      <c r="D5" s="185">
        <v>129</v>
      </c>
      <c r="E5" s="196">
        <f t="shared" si="0"/>
        <v>2.3255813953488413E-2</v>
      </c>
      <c r="F5" s="147">
        <f t="shared" si="1"/>
        <v>3</v>
      </c>
    </row>
    <row r="6" spans="1:8" ht="15" customHeight="1">
      <c r="A6" s="20" t="s">
        <v>78</v>
      </c>
      <c r="B6" s="21" t="s">
        <v>0</v>
      </c>
      <c r="C6" s="145">
        <v>1750</v>
      </c>
      <c r="D6" s="192">
        <v>1734</v>
      </c>
      <c r="E6" s="163">
        <f t="shared" si="0"/>
        <v>9.2272202998846531E-3</v>
      </c>
      <c r="F6" s="147">
        <f t="shared" si="1"/>
        <v>16</v>
      </c>
    </row>
    <row r="7" spans="1:8" ht="15" customHeight="1">
      <c r="A7" s="119" t="s">
        <v>79</v>
      </c>
      <c r="B7" s="117" t="s">
        <v>0</v>
      </c>
      <c r="C7" s="145">
        <v>3033</v>
      </c>
      <c r="D7" s="192">
        <v>2758</v>
      </c>
      <c r="E7" s="196">
        <f t="shared" si="0"/>
        <v>9.970993473531542E-2</v>
      </c>
      <c r="F7" s="147">
        <f t="shared" si="1"/>
        <v>275</v>
      </c>
    </row>
    <row r="8" spans="1:8" ht="15" customHeight="1">
      <c r="A8" s="20" t="s">
        <v>80</v>
      </c>
      <c r="B8" s="21" t="s">
        <v>1</v>
      </c>
      <c r="C8" s="145">
        <v>613</v>
      </c>
      <c r="D8" s="192">
        <v>384</v>
      </c>
      <c r="E8" s="163">
        <f t="shared" si="0"/>
        <v>0.59635416666666674</v>
      </c>
      <c r="F8" s="147">
        <f t="shared" si="1"/>
        <v>229</v>
      </c>
    </row>
    <row r="9" spans="1:8" ht="15" customHeight="1">
      <c r="A9" s="119" t="s">
        <v>81</v>
      </c>
      <c r="B9" s="117" t="s">
        <v>2</v>
      </c>
      <c r="C9" s="145">
        <v>2774</v>
      </c>
      <c r="D9" s="192">
        <v>1509</v>
      </c>
      <c r="E9" s="196">
        <f t="shared" si="0"/>
        <v>0.83830351225977462</v>
      </c>
      <c r="F9" s="147">
        <f t="shared" si="1"/>
        <v>1265</v>
      </c>
    </row>
    <row r="10" spans="1:8" ht="15" customHeight="1">
      <c r="A10" s="20" t="s">
        <v>82</v>
      </c>
      <c r="B10" s="21" t="s">
        <v>0</v>
      </c>
      <c r="C10" s="145">
        <v>2987</v>
      </c>
      <c r="D10" s="192">
        <v>2975</v>
      </c>
      <c r="E10" s="162">
        <f t="shared" si="0"/>
        <v>4.0336134453782257E-3</v>
      </c>
      <c r="F10" s="147">
        <f t="shared" si="1"/>
        <v>12</v>
      </c>
    </row>
    <row r="11" spans="1:8" ht="15" customHeight="1">
      <c r="A11" s="119" t="s">
        <v>83</v>
      </c>
      <c r="B11" s="117" t="s">
        <v>103</v>
      </c>
      <c r="C11" s="145">
        <v>8956</v>
      </c>
      <c r="D11" s="192">
        <v>4903</v>
      </c>
      <c r="E11" s="196">
        <f t="shared" si="0"/>
        <v>0.82663675300836226</v>
      </c>
      <c r="F11" s="147">
        <f t="shared" si="1"/>
        <v>4053</v>
      </c>
    </row>
    <row r="12" spans="1:8" ht="15" customHeight="1">
      <c r="A12" s="119" t="s">
        <v>84</v>
      </c>
      <c r="B12" s="117" t="s">
        <v>103</v>
      </c>
      <c r="C12" s="145">
        <v>-3313</v>
      </c>
      <c r="D12" s="192">
        <v>-2737</v>
      </c>
      <c r="E12" s="196">
        <f t="shared" si="0"/>
        <v>0.21044939715016442</v>
      </c>
      <c r="F12" s="147">
        <f t="shared" si="1"/>
        <v>-576</v>
      </c>
    </row>
    <row r="13" spans="1:8" ht="15" customHeight="1">
      <c r="A13" s="20" t="s">
        <v>3</v>
      </c>
      <c r="B13" s="21" t="s">
        <v>103</v>
      </c>
      <c r="C13" s="145">
        <v>5307</v>
      </c>
      <c r="D13" s="192">
        <v>1909</v>
      </c>
      <c r="E13" s="163">
        <f t="shared" si="0"/>
        <v>1.779989523310634</v>
      </c>
      <c r="F13" s="147">
        <f t="shared" si="1"/>
        <v>3398</v>
      </c>
      <c r="H13" s="25"/>
    </row>
    <row r="14" spans="1:8" ht="15" customHeight="1">
      <c r="A14" s="119" t="s">
        <v>4</v>
      </c>
      <c r="B14" s="117" t="s">
        <v>103</v>
      </c>
      <c r="C14" s="145">
        <v>4791</v>
      </c>
      <c r="D14" s="192">
        <v>1539</v>
      </c>
      <c r="E14" s="196">
        <f t="shared" si="0"/>
        <v>2.1130604288499026</v>
      </c>
      <c r="F14" s="147">
        <f t="shared" si="1"/>
        <v>3252</v>
      </c>
    </row>
    <row r="15" spans="1:8" ht="15" customHeight="1">
      <c r="A15" s="20" t="s">
        <v>106</v>
      </c>
      <c r="B15" s="21" t="s">
        <v>103</v>
      </c>
      <c r="C15" s="145">
        <v>4684</v>
      </c>
      <c r="D15" s="197">
        <v>1451</v>
      </c>
      <c r="E15" s="163">
        <f t="shared" si="0"/>
        <v>2.2281185389386629</v>
      </c>
      <c r="F15" s="147">
        <f t="shared" si="1"/>
        <v>3233</v>
      </c>
    </row>
    <row r="16" spans="1:8" ht="15" customHeight="1">
      <c r="A16" s="119" t="s">
        <v>85</v>
      </c>
      <c r="B16" s="117" t="s">
        <v>103</v>
      </c>
      <c r="C16" s="145">
        <v>5042</v>
      </c>
      <c r="D16" s="161">
        <v>1647</v>
      </c>
      <c r="E16" s="196">
        <f t="shared" si="0"/>
        <v>2.0613236187006678</v>
      </c>
      <c r="F16" s="147">
        <f t="shared" si="1"/>
        <v>3395</v>
      </c>
    </row>
    <row r="17" spans="1:10" ht="15" customHeight="1">
      <c r="A17" s="119" t="s">
        <v>86</v>
      </c>
      <c r="B17" s="117" t="s">
        <v>103</v>
      </c>
      <c r="C17" s="145">
        <v>432</v>
      </c>
      <c r="D17" s="161">
        <v>95</v>
      </c>
      <c r="E17" s="196">
        <v>3.53</v>
      </c>
      <c r="F17" s="147">
        <f t="shared" si="1"/>
        <v>337</v>
      </c>
    </row>
    <row r="18" spans="1:10" ht="14.4">
      <c r="A18" s="114" t="s">
        <v>101</v>
      </c>
      <c r="B18" s="115"/>
      <c r="C18" s="128"/>
      <c r="D18" s="128"/>
      <c r="E18" s="133"/>
      <c r="F18" s="132"/>
    </row>
    <row r="19" spans="1:10" ht="15" customHeight="1">
      <c r="A19" s="119" t="s">
        <v>91</v>
      </c>
      <c r="B19" s="117"/>
      <c r="C19" s="187">
        <f>+C13/C11</f>
        <v>0.59256364448414467</v>
      </c>
      <c r="D19" s="188">
        <v>0.38935345706710178</v>
      </c>
      <c r="E19" s="186">
        <f>+C19-D19</f>
        <v>0.20321018741704289</v>
      </c>
      <c r="F19" s="160"/>
    </row>
    <row r="20" spans="1:10" ht="15" customHeight="1">
      <c r="A20" s="119" t="s">
        <v>92</v>
      </c>
      <c r="B20" s="117"/>
      <c r="C20" s="187">
        <f>+C14/C11</f>
        <v>0.53494863778472534</v>
      </c>
      <c r="D20" s="188">
        <v>0.31388945543544766</v>
      </c>
      <c r="E20" s="186">
        <f>+C20-D20</f>
        <v>0.22105918234927768</v>
      </c>
      <c r="F20" s="160"/>
    </row>
    <row r="21" spans="1:10">
      <c r="A21" s="20"/>
      <c r="B21" s="21"/>
      <c r="C21" s="189"/>
      <c r="D21" s="190"/>
      <c r="E21" s="159"/>
      <c r="F21" s="158"/>
    </row>
    <row r="22" spans="1:10" ht="12.75" customHeight="1">
      <c r="A22" s="250" t="s">
        <v>100</v>
      </c>
      <c r="B22" s="115"/>
      <c r="C22" s="248" t="s">
        <v>124</v>
      </c>
      <c r="D22" s="248" t="s">
        <v>125</v>
      </c>
      <c r="E22" s="249" t="s">
        <v>7</v>
      </c>
      <c r="F22" s="249"/>
    </row>
    <row r="23" spans="1:10" ht="33" customHeight="1">
      <c r="A23" s="250"/>
      <c r="B23" s="115"/>
      <c r="C23" s="216"/>
      <c r="D23" s="216"/>
      <c r="E23" s="157" t="s">
        <v>9</v>
      </c>
      <c r="F23" s="156" t="s">
        <v>107</v>
      </c>
    </row>
    <row r="24" spans="1:10" ht="15" customHeight="1">
      <c r="A24" s="119" t="s">
        <v>87</v>
      </c>
      <c r="B24" s="117" t="s">
        <v>103</v>
      </c>
      <c r="C24" s="145">
        <v>34790</v>
      </c>
      <c r="D24" s="192">
        <v>30236</v>
      </c>
      <c r="E24" s="186">
        <f t="shared" si="0"/>
        <v>0.15061516073554704</v>
      </c>
      <c r="F24" s="147">
        <f t="shared" si="1"/>
        <v>4554</v>
      </c>
    </row>
    <row r="25" spans="1:10" ht="15" customHeight="1">
      <c r="A25" s="20" t="s">
        <v>53</v>
      </c>
      <c r="B25" s="21" t="s">
        <v>103</v>
      </c>
      <c r="C25" s="145">
        <f>+C24-C26</f>
        <v>11750</v>
      </c>
      <c r="D25" s="192">
        <f>+D24-D26</f>
        <v>11944</v>
      </c>
      <c r="E25" s="159">
        <f t="shared" si="0"/>
        <v>-1.6242464835900861E-2</v>
      </c>
      <c r="F25" s="147">
        <f t="shared" si="1"/>
        <v>-194</v>
      </c>
    </row>
    <row r="26" spans="1:10" ht="15" customHeight="1">
      <c r="A26" s="119" t="s">
        <v>54</v>
      </c>
      <c r="B26" s="117" t="s">
        <v>103</v>
      </c>
      <c r="C26" s="145">
        <v>23040</v>
      </c>
      <c r="D26" s="192">
        <v>18292</v>
      </c>
      <c r="E26" s="186">
        <f t="shared" si="0"/>
        <v>0.25956702383555652</v>
      </c>
      <c r="F26" s="147">
        <f t="shared" si="1"/>
        <v>4748</v>
      </c>
    </row>
    <row r="27" spans="1:10" ht="15" customHeight="1">
      <c r="A27" s="20" t="s">
        <v>94</v>
      </c>
      <c r="B27" s="21"/>
      <c r="C27" s="189">
        <f>+C26/C24</f>
        <v>0.66225926990514516</v>
      </c>
      <c r="D27" s="191">
        <f>+D26/D24</f>
        <v>0.60497420293689641</v>
      </c>
      <c r="E27" s="159">
        <f>+C27-D27</f>
        <v>5.7285066968248755E-2</v>
      </c>
      <c r="F27" s="147"/>
    </row>
    <row r="28" spans="1:10" ht="15" customHeight="1">
      <c r="A28" s="119" t="s">
        <v>93</v>
      </c>
      <c r="B28" s="117" t="s">
        <v>103</v>
      </c>
      <c r="C28" s="155">
        <v>11750</v>
      </c>
      <c r="D28" s="161">
        <v>11943</v>
      </c>
      <c r="E28" s="193">
        <f t="shared" si="0"/>
        <v>-1.616009377878258E-2</v>
      </c>
      <c r="F28" s="147">
        <f t="shared" si="1"/>
        <v>-193</v>
      </c>
      <c r="J28" s="24"/>
    </row>
    <row r="29" spans="1:10" ht="15" customHeight="1">
      <c r="A29" s="114" t="s">
        <v>99</v>
      </c>
      <c r="B29" s="120"/>
      <c r="C29" s="128"/>
      <c r="D29" s="128"/>
      <c r="E29" s="133"/>
      <c r="F29" s="132"/>
    </row>
    <row r="30" spans="1:10" ht="15" customHeight="1">
      <c r="A30" s="20" t="s">
        <v>88</v>
      </c>
      <c r="B30" s="21" t="s">
        <v>103</v>
      </c>
      <c r="C30" s="145">
        <v>5995</v>
      </c>
      <c r="D30" s="194">
        <v>6222</v>
      </c>
      <c r="E30" s="159">
        <f t="shared" si="0"/>
        <v>-3.6483445837351303E-2</v>
      </c>
      <c r="F30" s="146">
        <f t="shared" si="1"/>
        <v>-227</v>
      </c>
    </row>
    <row r="31" spans="1:10" ht="15" customHeight="1">
      <c r="A31" s="119" t="s">
        <v>89</v>
      </c>
      <c r="B31" s="117" t="s">
        <v>103</v>
      </c>
      <c r="C31" s="145">
        <v>12920</v>
      </c>
      <c r="D31" s="192">
        <v>8741</v>
      </c>
      <c r="E31" s="186">
        <f t="shared" si="0"/>
        <v>0.47809175151584493</v>
      </c>
      <c r="F31" s="147">
        <f t="shared" si="1"/>
        <v>4179</v>
      </c>
    </row>
    <row r="32" spans="1:10" ht="15" customHeight="1">
      <c r="A32" s="20" t="s">
        <v>105</v>
      </c>
      <c r="B32" s="21" t="s">
        <v>103</v>
      </c>
      <c r="C32" s="145">
        <v>-6925</v>
      </c>
      <c r="D32" s="192">
        <v>2520</v>
      </c>
      <c r="E32" s="159">
        <f t="shared" si="0"/>
        <v>-3.748015873015873</v>
      </c>
      <c r="F32" s="147">
        <f t="shared" si="1"/>
        <v>-9445</v>
      </c>
    </row>
    <row r="33" spans="1:6" ht="15" customHeight="1">
      <c r="A33" s="119" t="s">
        <v>104</v>
      </c>
      <c r="B33" s="117"/>
      <c r="C33" s="143">
        <f>+(C30-C31)/C26</f>
        <v>-0.3005642361111111</v>
      </c>
      <c r="D33" s="144">
        <v>-0.13800000000000001</v>
      </c>
      <c r="E33" s="186">
        <f>+C33-D33</f>
        <v>-0.16256423611111109</v>
      </c>
      <c r="F33" s="147"/>
    </row>
    <row r="34" spans="1:6" ht="15" customHeight="1">
      <c r="A34" s="20" t="s">
        <v>90</v>
      </c>
      <c r="B34" s="21" t="s">
        <v>103</v>
      </c>
      <c r="C34" s="176">
        <v>13645</v>
      </c>
      <c r="D34" s="161">
        <v>9326</v>
      </c>
      <c r="E34" s="159">
        <f t="shared" si="0"/>
        <v>0.46311387518764735</v>
      </c>
      <c r="F34" s="147">
        <f t="shared" si="1"/>
        <v>4319</v>
      </c>
    </row>
    <row r="35" spans="1:6" ht="15" customHeight="1">
      <c r="A35" s="114" t="s">
        <v>95</v>
      </c>
      <c r="B35" s="109"/>
      <c r="C35" s="129"/>
      <c r="D35" s="129"/>
      <c r="E35" s="153"/>
      <c r="F35" s="152"/>
    </row>
    <row r="36" spans="1:6" ht="15" customHeight="1">
      <c r="A36" s="20" t="s">
        <v>96</v>
      </c>
      <c r="B36" s="21"/>
      <c r="C36" s="164">
        <v>1967</v>
      </c>
      <c r="D36" s="151">
        <v>1964</v>
      </c>
      <c r="E36" s="159">
        <f t="shared" si="0"/>
        <v>1.5274949083503575E-3</v>
      </c>
      <c r="F36" s="146">
        <f t="shared" si="1"/>
        <v>3</v>
      </c>
    </row>
    <row r="37" spans="1:6" ht="15" customHeight="1">
      <c r="A37" s="119" t="s">
        <v>97</v>
      </c>
      <c r="B37" s="117"/>
      <c r="C37" s="177">
        <v>12056</v>
      </c>
      <c r="D37" s="192">
        <v>12142</v>
      </c>
      <c r="E37" s="186">
        <f t="shared" si="0"/>
        <v>-7.08285290726407E-3</v>
      </c>
      <c r="F37" s="147">
        <f t="shared" si="1"/>
        <v>-86</v>
      </c>
    </row>
    <row r="38" spans="1:6" ht="15" customHeight="1">
      <c r="A38" s="119" t="s">
        <v>98</v>
      </c>
      <c r="B38" s="117"/>
      <c r="C38" s="154">
        <v>14023</v>
      </c>
      <c r="D38" s="194">
        <v>14106</v>
      </c>
      <c r="E38" s="195">
        <f t="shared" si="0"/>
        <v>-5.8840209839784441E-3</v>
      </c>
      <c r="F38" s="147">
        <f t="shared" si="1"/>
        <v>-83</v>
      </c>
    </row>
    <row r="39" spans="1:6">
      <c r="A39" s="251" t="s">
        <v>5</v>
      </c>
      <c r="B39" s="251"/>
      <c r="C39" s="251"/>
      <c r="D39" s="251"/>
      <c r="E39" s="251"/>
    </row>
    <row r="40" spans="1:6" ht="136.5" customHeight="1">
      <c r="A40" s="247" t="s">
        <v>108</v>
      </c>
      <c r="B40" s="247"/>
      <c r="C40" s="247"/>
      <c r="D40" s="247"/>
      <c r="E40" s="247"/>
      <c r="F40" s="14"/>
    </row>
  </sheetData>
  <mergeCells count="9">
    <mergeCell ref="E1:F1"/>
    <mergeCell ref="A1:A2"/>
    <mergeCell ref="A40:E40"/>
    <mergeCell ref="C22:C23"/>
    <mergeCell ref="D22:D23"/>
    <mergeCell ref="E22:F22"/>
    <mergeCell ref="A22:A23"/>
    <mergeCell ref="A39:E39"/>
    <mergeCell ref="C1:D1"/>
  </mergeCells>
  <pageMargins left="0.7" right="0.7" top="0.75" bottom="0.75" header="0.3" footer="0.3"/>
  <ignoredErrors>
    <ignoredError sqref="E27 E3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2022-05-20T14:16:55Z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