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DieseArbeitsmappe"/>
  <mc:AlternateContent xmlns:mc="http://schemas.openxmlformats.org/markup-compatibility/2006">
    <mc:Choice Requires="x15">
      <x15ac:absPath xmlns:x15ac="http://schemas.microsoft.com/office/spreadsheetml/2010/11/ac" url="Z:\Reportes Trimestrales\2023\1Q2023\"/>
    </mc:Choice>
  </mc:AlternateContent>
  <xr:revisionPtr revIDLastSave="0" documentId="13_ncr:1_{562F71E5-E153-4E77-B9E0-3CC5618EED35}" xr6:coauthVersionLast="47" xr6:coauthVersionMax="47" xr10:uidLastSave="{00000000-0000-0000-0000-000000000000}"/>
  <bookViews>
    <workbookView xWindow="-108" yWindow="-108" windowWidth="23256" windowHeight="12576" tabRatio="866" activeTab="8" xr2:uid="{00000000-000D-0000-FFFF-FFFF00000000}"/>
  </bookViews>
  <sheets>
    <sheet name="Resumen" sheetId="35" r:id="rId1"/>
    <sheet name="Balance" sheetId="27" r:id="rId2"/>
    <sheet name="Mov. HLAG" sheetId="34" r:id="rId3"/>
    <sheet name="Estado de Resultado" sheetId="28" r:id="rId4"/>
    <sheet name="Flujo de Caja" sheetId="30" r:id="rId5"/>
    <sheet name="Indices 1" sheetId="29" r:id="rId6"/>
    <sheet name="Indices 2" sheetId="31" r:id="rId7"/>
    <sheet name="Indices 3" sheetId="32" r:id="rId8"/>
    <sheet name="Hapag-LLoyd" sheetId="33" r:id="rId9"/>
  </sheets>
  <definedNames>
    <definedName name="_Hlk71712986" localSheetId="2">'Mov. HLAG'!$A$1</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28" l="1"/>
  <c r="E5" i="28"/>
  <c r="E6" i="28"/>
  <c r="E7" i="28"/>
  <c r="E8" i="28"/>
  <c r="E9" i="28"/>
  <c r="E10" i="28"/>
  <c r="E11" i="28"/>
  <c r="B9" i="34" l="1"/>
  <c r="D20" i="27"/>
  <c r="B21" i="27"/>
  <c r="B11" i="27"/>
  <c r="D6" i="27"/>
  <c r="C7" i="27"/>
  <c r="B7" i="27"/>
  <c r="D20" i="33" l="1"/>
  <c r="D19" i="33"/>
  <c r="C20" i="33"/>
  <c r="E20" i="33" s="1"/>
  <c r="C19" i="33"/>
  <c r="E19" i="33" s="1"/>
  <c r="D13" i="30" l="1"/>
  <c r="B6" i="28"/>
  <c r="B8" i="34"/>
  <c r="E17" i="27"/>
  <c r="C21" i="27"/>
  <c r="D9" i="27"/>
  <c r="E6" i="27"/>
  <c r="E5" i="27"/>
  <c r="D5" i="27"/>
  <c r="D4" i="27"/>
  <c r="E7" i="27"/>
  <c r="B14" i="35" l="1"/>
  <c r="E17" i="33" l="1"/>
  <c r="D9" i="30" l="1"/>
  <c r="D2" i="31" l="1"/>
  <c r="D4" i="31"/>
  <c r="D3" i="35" l="1"/>
  <c r="C3" i="35"/>
  <c r="D18" i="30" l="1"/>
  <c r="E18" i="30"/>
  <c r="E9" i="30"/>
  <c r="D15" i="30"/>
  <c r="E15" i="30"/>
  <c r="E13" i="30"/>
  <c r="C6" i="28"/>
  <c r="C12" i="28" s="1"/>
  <c r="B12" i="28"/>
  <c r="C26" i="27"/>
  <c r="B26" i="27"/>
  <c r="D19" i="27"/>
  <c r="E19" i="27"/>
  <c r="E20" i="27"/>
  <c r="C4" i="35" l="1"/>
  <c r="E12" i="28"/>
  <c r="D11" i="28"/>
  <c r="E25" i="27" l="1"/>
  <c r="E23" i="27"/>
  <c r="E22" i="27"/>
  <c r="E18" i="27"/>
  <c r="E26" i="27"/>
  <c r="E12" i="27"/>
  <c r="E8" i="27"/>
  <c r="E9" i="27"/>
  <c r="E10" i="27"/>
  <c r="D6" i="31" l="1"/>
  <c r="D3" i="29"/>
  <c r="E17" i="30" l="1"/>
  <c r="D17" i="30"/>
  <c r="E16" i="30"/>
  <c r="D16" i="30"/>
  <c r="E14" i="30"/>
  <c r="D14" i="30"/>
  <c r="E12" i="30"/>
  <c r="D12" i="30"/>
  <c r="E11" i="30"/>
  <c r="D11" i="30"/>
  <c r="E8" i="30"/>
  <c r="D8" i="30"/>
  <c r="E7" i="30"/>
  <c r="D7" i="30"/>
  <c r="E6" i="30"/>
  <c r="D6" i="30"/>
  <c r="E4" i="30"/>
  <c r="D4" i="30"/>
  <c r="E3" i="30"/>
  <c r="D3" i="30"/>
  <c r="D19" i="30" l="1"/>
  <c r="E19" i="30"/>
  <c r="D12" i="28"/>
  <c r="D10" i="28"/>
  <c r="D8" i="28"/>
  <c r="D7" i="28"/>
  <c r="D6" i="28"/>
  <c r="D4" i="28"/>
  <c r="C24" i="27" l="1"/>
  <c r="B24" i="27"/>
  <c r="D22" i="27"/>
  <c r="D23" i="27"/>
  <c r="D25" i="27"/>
  <c r="D26" i="27"/>
  <c r="D18" i="27"/>
  <c r="D17" i="27"/>
  <c r="D12" i="27"/>
  <c r="D8" i="27"/>
  <c r="D10" i="27"/>
  <c r="E4" i="27"/>
  <c r="C11" i="27"/>
  <c r="E11" i="27"/>
  <c r="C14" i="35"/>
  <c r="D14" i="35"/>
  <c r="C13" i="35"/>
  <c r="D13" i="35"/>
  <c r="C12" i="35"/>
  <c r="D12" i="35"/>
  <c r="C8" i="35"/>
  <c r="D8" i="35"/>
  <c r="C9" i="35"/>
  <c r="D9" i="35"/>
  <c r="C10" i="35"/>
  <c r="D10" i="35"/>
  <c r="C11" i="35"/>
  <c r="D11" i="35"/>
  <c r="E21" i="27" l="1"/>
  <c r="D24" i="27"/>
  <c r="E24" i="27"/>
  <c r="D11" i="27"/>
  <c r="D7" i="27"/>
  <c r="D21" i="27"/>
  <c r="D5" i="28"/>
  <c r="F4" i="33"/>
  <c r="F5" i="33"/>
  <c r="F6" i="33"/>
  <c r="F7" i="33"/>
  <c r="F8" i="33"/>
  <c r="F14" i="35" s="1"/>
  <c r="F9" i="33"/>
  <c r="F12" i="35" s="1"/>
  <c r="F10" i="33"/>
  <c r="F13" i="35" s="1"/>
  <c r="F11" i="33"/>
  <c r="F8" i="35" s="1"/>
  <c r="F12" i="33"/>
  <c r="F13" i="33"/>
  <c r="F9" i="35" s="1"/>
  <c r="F14" i="33"/>
  <c r="F10" i="35" s="1"/>
  <c r="F15" i="33"/>
  <c r="F11" i="35" s="1"/>
  <c r="F16" i="33"/>
  <c r="F17" i="33"/>
  <c r="F3" i="33"/>
  <c r="E4" i="33"/>
  <c r="E5" i="33"/>
  <c r="E6" i="33"/>
  <c r="E7" i="33"/>
  <c r="E8" i="33"/>
  <c r="E14" i="35" s="1"/>
  <c r="E9" i="33"/>
  <c r="E12" i="35" s="1"/>
  <c r="E10" i="33"/>
  <c r="E13" i="35" s="1"/>
  <c r="E11" i="33"/>
  <c r="E8" i="35" s="1"/>
  <c r="E12" i="33"/>
  <c r="E13" i="33"/>
  <c r="E9" i="35" s="1"/>
  <c r="E14" i="33"/>
  <c r="E10" i="35" s="1"/>
  <c r="E15" i="33"/>
  <c r="E11" i="35" s="1"/>
  <c r="E16" i="33"/>
  <c r="E3" i="33"/>
  <c r="D4" i="35" l="1"/>
  <c r="F4" i="35" s="1"/>
  <c r="E4" i="35" l="1"/>
  <c r="E3" i="35"/>
  <c r="F3" i="35"/>
</calcChain>
</file>

<file path=xl/sharedStrings.xml><?xml version="1.0" encoding="utf-8"?>
<sst xmlns="http://schemas.openxmlformats.org/spreadsheetml/2006/main" count="233" uniqueCount="144">
  <si>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</si>
  <si>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</si>
  <si>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</si>
  <si>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</si>
  <si>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</si>
  <si>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</si>
  <si>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</si>
  <si>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</si>
  <si>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</si>
  <si>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</si>
  <si>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</si>
  <si>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</si>
  <si>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Activos por impuestos diferidos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</si>
  <si>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</si>
  <si>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</si>
  <si>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</si>
  <si>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</si>
  <si>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</si>
  <si>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</si>
  <si>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</si>
  <si>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</si>
  <si>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</si>
  <si>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</si>
  <si>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</si>
  <si>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</si>
  <si>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</si>
  <si>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</si>
  <si>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</si>
  <si>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</si>
  <si>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</si>
  <si>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</si>
  <si>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</si>
  <si>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</si>
  <si>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</si>
  <si>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Cobros procedentes de actividades de operación</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</si>
  <si>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</si>
  <si>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</si>
  <si>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</si>
  <si>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</si>
  <si>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</si>
  <si>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 xml:space="preserve">    Intereses recibidos y otros</t>
  </si>
  <si>
    <t>Liquidez Corriente</t>
  </si>
  <si>
    <t>=</t>
  </si>
  <si>
    <t>Activos Corrientes</t>
  </si>
  <si>
    <t>Pasivos Corrientes</t>
  </si>
  <si>
    <t>Índices de Endeudamiento</t>
  </si>
  <si>
    <t>Endeudamiento</t>
  </si>
  <si>
    <t>Pasivos Totales</t>
  </si>
  <si>
    <t>Patrimonio</t>
  </si>
  <si>
    <t>Endeudamiento de Corto Plazo</t>
  </si>
  <si>
    <t>Endeudamiento de Largo Plazo</t>
  </si>
  <si>
    <t>Pasivos No Corrientes</t>
  </si>
  <si>
    <t>Cobertura Gastos Financieros</t>
  </si>
  <si>
    <t>Resultado antes de Impuestos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</si>
  <si>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</si>
  <si>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</si>
  <si>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</si>
  <si>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</si>
  <si>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</si>
  <si>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</si>
  <si>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</si>
  <si>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</si>
  <si>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</si>
  <si>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</si>
  <si>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</si>
  <si>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</si>
  <si>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</si>
  <si>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</si>
  <si>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r>
      <t xml:space="preserve">naves propias </t>
    </r>
    <r>
      <rPr>
        <vertAlign val="superscript"/>
        <sz val="10"/>
        <rFont val="Calibri"/>
        <family val="2"/>
        <scheme val="minor"/>
      </rPr>
      <t>1)</t>
    </r>
  </si>
  <si>
    <t>naves en arriendo</t>
  </si>
  <si>
    <t>Capacidad Total de Naves</t>
  </si>
  <si>
    <t>Capacidad Total de Contenedores</t>
  </si>
  <si>
    <r>
      <t>Precio de Combustible (combinado MFO / MDO, promedio del período)</t>
    </r>
    <r>
      <rPr>
        <vertAlign val="superscript"/>
        <sz val="10"/>
        <rFont val="Calibri"/>
        <family val="2"/>
        <scheme val="minor"/>
      </rPr>
      <t>2)3)</t>
    </r>
  </si>
  <si>
    <t>Tarifas (promedio del período)</t>
  </si>
  <si>
    <t>Volumen Transportado</t>
  </si>
  <si>
    <t>Ingresos</t>
  </si>
  <si>
    <t>Gastos de Transporte</t>
  </si>
  <si>
    <t>Flujo de las Operaciones</t>
  </si>
  <si>
    <r>
      <t>Inversiones en propiedades, plantas y equipos</t>
    </r>
    <r>
      <rPr>
        <vertAlign val="superscript"/>
        <sz val="10"/>
        <rFont val="Calibri"/>
        <family val="2"/>
        <scheme val="minor"/>
      </rPr>
      <t>4)</t>
    </r>
  </si>
  <si>
    <t>Activos Totales</t>
  </si>
  <si>
    <t>Deuda Financiera</t>
  </si>
  <si>
    <t xml:space="preserve">Liquidez </t>
  </si>
  <si>
    <t>Margen EBITDA (EBITDA / Ingresos)</t>
  </si>
  <si>
    <t>Margen EBIT  (EBIT / Ingresos)</t>
  </si>
  <si>
    <t>Número de empleados</t>
  </si>
  <si>
    <t>Empleados en naves</t>
  </si>
  <si>
    <t>Empleados en tierras</t>
  </si>
  <si>
    <t>Total empleados</t>
  </si>
  <si>
    <t>Indicadores de Deuda</t>
  </si>
  <si>
    <t>Indicadores de Balance</t>
  </si>
  <si>
    <t>Indicadores de Resultados</t>
  </si>
  <si>
    <t>Cifras relevantes al</t>
  </si>
  <si>
    <t>Deuda neta/ patrimonio</t>
  </si>
  <si>
    <t>Utilidad (Pérdida)</t>
  </si>
  <si>
    <t>#</t>
  </si>
  <si>
    <t>HLAG</t>
  </si>
  <si>
    <t xml:space="preserve">CSAV </t>
  </si>
  <si>
    <t>US$/TEU</t>
  </si>
  <si>
    <t xml:space="preserve">Precio de Combustible </t>
  </si>
  <si>
    <t>Ganancia</t>
  </si>
  <si>
    <t>MTEU</t>
  </si>
  <si>
    <t>Estado de Resultados</t>
  </si>
  <si>
    <t>Indice de Liquidez</t>
  </si>
  <si>
    <t xml:space="preserve">          Participación en resultados de HLAG</t>
  </si>
  <si>
    <t xml:space="preserve">   Resultados operaciones descontinuadas</t>
  </si>
  <si>
    <t xml:space="preserve">    Compra (venta) de propiedades, plantas y equipo, neto</t>
  </si>
  <si>
    <t xml:space="preserve">   Pago de préstamo</t>
  </si>
  <si>
    <t>Efectivo final del periodo</t>
  </si>
  <si>
    <t>Efectivo al inicio del periodo</t>
  </si>
  <si>
    <t>Dividendos Pagados últimos 12M</t>
  </si>
  <si>
    <t>Activos por impuestos corrientes</t>
  </si>
  <si>
    <t xml:space="preserve">   Importes de préstamos de corto plazo</t>
  </si>
  <si>
    <t xml:space="preserve">    Dividendos recibidos</t>
  </si>
  <si>
    <t xml:space="preserve">   Dividendos pagados</t>
  </si>
  <si>
    <t xml:space="preserve">          Dividendos recibidos</t>
  </si>
  <si>
    <t>Participación HLAG</t>
  </si>
  <si>
    <t>Tarifas Promedio</t>
  </si>
  <si>
    <t>US$/ton</t>
  </si>
  <si>
    <t>Inv. de CSAV en HLAG</t>
  </si>
  <si>
    <t>Pasivos financieros corrientes</t>
  </si>
  <si>
    <t>Pasivos por impuestos, corrientes</t>
  </si>
  <si>
    <t>Pasivos financieros no corrientes</t>
  </si>
  <si>
    <t>Ctas. comerciales y otras, corrientes</t>
  </si>
  <si>
    <t>Efecto de variación por Tipo de Cambio</t>
  </si>
  <si>
    <t>Var. Flujo de Efectivo y equivalentes al Efectivo</t>
  </si>
  <si>
    <t>Flujo de Efectivo MMUS$</t>
  </si>
  <si>
    <t>Ratio de Pago de Dividendos*</t>
  </si>
  <si>
    <t>al 31 de diciembre de 2022</t>
  </si>
  <si>
    <t>Al 31 de diciembre de 2022</t>
  </si>
  <si>
    <t xml:space="preserve">   Gasto/Utilidad por impuesto a las ganancias</t>
  </si>
  <si>
    <r>
      <t xml:space="preserve"> </t>
    </r>
    <r>
      <rPr>
        <u/>
        <sz val="10"/>
        <color rgb="FF404040"/>
        <rFont val="Calibri"/>
        <family val="2"/>
      </rPr>
      <t>menos Costos Financieros</t>
    </r>
    <r>
      <rPr>
        <sz val="10"/>
        <color rgb="FF404040"/>
        <rFont val="Calibri"/>
        <family val="2"/>
      </rPr>
      <t xml:space="preserve"> Netos</t>
    </r>
  </si>
  <si>
    <t>Costos Financieros Netos</t>
  </si>
  <si>
    <t>Patrimonio / Activos Totales</t>
  </si>
  <si>
    <t>al 31 de marzo de</t>
  </si>
  <si>
    <t>al 31 de marzo de 2023</t>
  </si>
  <si>
    <t xml:space="preserve">  Saldo al 1 enero de 2023</t>
  </si>
  <si>
    <t>Saldo al 31 de marzo 2023</t>
  </si>
  <si>
    <t>Al 31 de marzo de 2023</t>
  </si>
  <si>
    <t>al 31 de marzo de 2022</t>
  </si>
  <si>
    <t xml:space="preserve">
1) Incluye contratos de leasing con opción de compra al término
2) MFO = Marine Fuel Oil
3) MDO = Marine Diesel Oil
4) Desde 2019, producto de la nueva normativa IFRS16 inversiones en propiedades, plantas y equipos incluye, los contratos por derecho de uso (RoU)
</t>
  </si>
  <si>
    <t>Caja y Equivalentes a Caja (incluye transacciones de +3 meses)</t>
  </si>
  <si>
    <t>Liquidez Neta (efectivo y equivalente a efectivo - deuda financiera)</t>
  </si>
  <si>
    <t>*Usando el Tipo de Cambio observado de la fecha de cierre US$ 790,41</t>
  </si>
  <si>
    <t>al 31 de marzo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</si>
</sst>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_(* #,##0.0_);_(* \(#,##0.0\);_(* &quot;-&quot;??_);_(@_)"/>
    <numFmt numFmtId="261" formatCode="#,##0.0_);\(#,##0.0\)"/>
    <numFmt numFmtId="262" formatCode="_(* #,##0_);_(* \(#,##0\);_(* &quot;-&quot;??_);_(@_)"/>
    <numFmt numFmtId="263" formatCode="0%;\(0%\)"/>
    <numFmt numFmtId="264" formatCode="0%;\ \(0%\)"/>
    <numFmt numFmtId="265" formatCode="0.000"/>
    <numFmt numFmtId="266" formatCode="#,##0_ ;\-#,##0\ "/>
    <numFmt numFmtId="267" formatCode="#,##0;\(#,##0\);\–"/>
    <numFmt numFmtId="268" formatCode="0.0%;\(0.0%\)"/>
    <numFmt numFmtId="269" formatCode="_ * #,##0.000_ ;_ * \-#,##0.000_ ;_ * &quot;-&quot;_ ;_ @_ "/>
    <numFmt numFmtId="270" formatCode="#,##0.0%;\ \(#,##0.0%\)"/>
    <numFmt numFmtId="271" formatCode="_ * #,##0.0_ ;_ * \-#,##0.0_ ;_ * &quot;-&quot;_ ;_ @_ "/>
    <numFmt numFmtId="272" formatCode="#,##0%;\ \(#,##0%\)"/>
  </numFmts>
  <fonts count="268">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s>
  <fills count="10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theme="3" tint="-0.499984740745262"/>
      </top>
      <bottom style="thin">
        <color indexed="64"/>
      </bottom>
      <diagonal/>
    </border>
    <border>
      <left/>
      <right/>
      <top style="thin">
        <color indexed="64"/>
      </top>
      <bottom style="thin">
        <color theme="3" tint="-0.499984740745262"/>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5"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43">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61"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5" fillId="49" borderId="0" xfId="0" applyFont="1" applyFill="1" applyAlignment="1">
      <alignment horizontal="left" indent="1"/>
    </xf>
    <xf numFmtId="260" fontId="245" fillId="49" borderId="0" xfId="0" applyNumberFormat="1" applyFont="1" applyFill="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9" fontId="251" fillId="49" borderId="0" xfId="0" applyNumberFormat="1" applyFont="1" applyFill="1" applyAlignment="1">
      <alignment horizontal="center" vertical="center"/>
    </xf>
    <xf numFmtId="264" fontId="239" fillId="49" borderId="0" xfId="20792" applyNumberFormat="1" applyFont="1" applyFill="1" applyBorder="1" applyAlignment="1">
      <alignment horizontal="center" vertical="center"/>
    </xf>
    <xf numFmtId="37" fontId="239" fillId="49" borderId="0" xfId="0" applyNumberFormat="1" applyFont="1" applyFill="1" applyAlignment="1">
      <alignment horizontal="center" vertical="center"/>
    </xf>
    <xf numFmtId="3" fontId="260"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259" fontId="251" fillId="49" borderId="57" xfId="0" applyNumberFormat="1" applyFont="1" applyFill="1" applyBorder="1" applyAlignment="1">
      <alignment horizontal="center" vertical="center"/>
    </xf>
    <xf numFmtId="264" fontId="239" fillId="49" borderId="57" xfId="20792" applyNumberFormat="1" applyFont="1" applyFill="1" applyBorder="1" applyAlignment="1">
      <alignment horizontal="center" vertical="center"/>
    </xf>
    <xf numFmtId="37" fontId="239" fillId="49" borderId="57" xfId="0" applyNumberFormat="1" applyFont="1" applyFill="1" applyBorder="1" applyAlignment="1">
      <alignment horizontal="center" vertical="center"/>
    </xf>
    <xf numFmtId="0" fontId="245" fillId="49" borderId="58" xfId="0" applyFont="1" applyFill="1" applyBorder="1"/>
    <xf numFmtId="3" fontId="260"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4" fontId="239" fillId="49" borderId="58" xfId="20792" applyNumberFormat="1" applyFont="1" applyFill="1" applyBorder="1" applyAlignment="1">
      <alignment horizontal="center" vertical="center"/>
    </xf>
    <xf numFmtId="37" fontId="239" fillId="49" borderId="58" xfId="0" applyNumberFormat="1" applyFont="1" applyFill="1" applyBorder="1" applyAlignment="1">
      <alignment horizontal="center" vertical="center"/>
    </xf>
    <xf numFmtId="259" fontId="261" fillId="49" borderId="0" xfId="0" applyNumberFormat="1" applyFont="1" applyFill="1" applyAlignment="1">
      <alignment horizontal="center" vertical="center"/>
    </xf>
    <xf numFmtId="259" fontId="261" fillId="49" borderId="57" xfId="0" applyNumberFormat="1" applyFont="1" applyFill="1" applyBorder="1" applyAlignment="1">
      <alignment horizontal="center" vertical="center"/>
    </xf>
    <xf numFmtId="259" fontId="261"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9" fontId="250" fillId="49" borderId="0" xfId="0" applyNumberFormat="1" applyFont="1" applyFill="1" applyAlignment="1">
      <alignment horizontal="center" vertical="center"/>
    </xf>
    <xf numFmtId="259"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59" fontId="249" fillId="49" borderId="60" xfId="0" applyNumberFormat="1" applyFont="1" applyFill="1" applyBorder="1" applyAlignment="1">
      <alignment horizontal="center" vertical="center"/>
    </xf>
    <xf numFmtId="261"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1" fontId="239" fillId="49" borderId="0" xfId="0" applyNumberFormat="1" applyFont="1" applyFill="1" applyAlignment="1">
      <alignment horizontal="center" vertical="center"/>
    </xf>
    <xf numFmtId="261"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61" fontId="239" fillId="49" borderId="0" xfId="0" applyNumberFormat="1" applyFont="1" applyFill="1" applyAlignment="1">
      <alignment horizontal="left" vertical="center"/>
    </xf>
    <xf numFmtId="261" fontId="239" fillId="49" borderId="3" xfId="0" applyNumberFormat="1" applyFont="1" applyFill="1" applyBorder="1" applyAlignment="1">
      <alignment horizontal="left" vertical="center"/>
    </xf>
    <xf numFmtId="261" fontId="239"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left" vertical="center"/>
    </xf>
    <xf numFmtId="261" fontId="250"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center" vertical="center"/>
    </xf>
    <xf numFmtId="0" fontId="216" fillId="98" borderId="0" xfId="0" applyFont="1" applyFill="1" applyAlignment="1">
      <alignment vertical="center"/>
    </xf>
    <xf numFmtId="259"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61" fontId="252" fillId="49" borderId="0" xfId="0" applyNumberFormat="1" applyFont="1" applyFill="1" applyAlignment="1">
      <alignment horizontal="center" vertical="center" wrapText="1"/>
    </xf>
    <xf numFmtId="261" fontId="252" fillId="49" borderId="60" xfId="0" applyNumberFormat="1" applyFont="1" applyFill="1" applyBorder="1" applyAlignment="1">
      <alignment horizontal="center" vertical="center" wrapText="1"/>
    </xf>
    <xf numFmtId="261" fontId="263" fillId="98" borderId="0" xfId="0" applyNumberFormat="1" applyFont="1" applyFill="1" applyAlignment="1">
      <alignment horizontal="left" vertical="center"/>
    </xf>
    <xf numFmtId="261" fontId="263" fillId="98" borderId="0" xfId="0" applyNumberFormat="1" applyFont="1" applyFill="1" applyAlignment="1">
      <alignment horizontal="center" vertical="center"/>
    </xf>
    <xf numFmtId="261" fontId="250" fillId="49" borderId="0" xfId="0" applyNumberFormat="1" applyFont="1" applyFill="1" applyAlignment="1">
      <alignment horizontal="center" vertical="center"/>
    </xf>
    <xf numFmtId="261" fontId="252" fillId="49" borderId="0" xfId="0" applyNumberFormat="1" applyFont="1" applyFill="1" applyAlignment="1">
      <alignment horizontal="center" vertical="center"/>
    </xf>
    <xf numFmtId="261" fontId="244" fillId="49" borderId="0" xfId="0" applyNumberFormat="1" applyFont="1" applyFill="1" applyAlignment="1">
      <alignment horizontal="center" vertical="center"/>
    </xf>
    <xf numFmtId="0" fontId="247" fillId="49" borderId="3" xfId="0" applyFont="1" applyFill="1" applyBorder="1" applyAlignment="1">
      <alignment vertical="center"/>
    </xf>
    <xf numFmtId="261" fontId="252" fillId="49" borderId="3" xfId="0" applyNumberFormat="1" applyFont="1" applyFill="1" applyBorder="1" applyAlignment="1">
      <alignment horizontal="center" vertical="center"/>
    </xf>
    <xf numFmtId="261"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1" fontId="244" fillId="49" borderId="3" xfId="0" applyNumberFormat="1" applyFont="1" applyFill="1" applyBorder="1" applyAlignment="1">
      <alignment horizontal="center" vertical="center"/>
    </xf>
    <xf numFmtId="261"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39" fillId="49" borderId="13"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indent="1"/>
    </xf>
    <xf numFmtId="0" fontId="245" fillId="49" borderId="3" xfId="0" applyFont="1" applyFill="1" applyBorder="1" applyAlignment="1">
      <alignment horizontal="left"/>
    </xf>
    <xf numFmtId="259" fontId="264" fillId="49" borderId="0" xfId="0" applyNumberFormat="1" applyFont="1" applyFill="1" applyAlignment="1">
      <alignment horizontal="center" vertical="center"/>
    </xf>
    <xf numFmtId="259" fontId="264" fillId="49" borderId="57" xfId="0" applyNumberFormat="1" applyFont="1" applyFill="1" applyBorder="1" applyAlignment="1">
      <alignment horizontal="center" vertical="center"/>
    </xf>
    <xf numFmtId="265" fontId="250" fillId="49" borderId="0" xfId="0" applyNumberFormat="1" applyFont="1" applyFill="1" applyAlignment="1">
      <alignment horizontal="center" vertical="center"/>
    </xf>
    <xf numFmtId="262" fontId="216" fillId="98" borderId="0" xfId="20791" applyNumberFormat="1" applyFont="1" applyFill="1" applyBorder="1" applyAlignment="1">
      <alignment horizontal="center"/>
    </xf>
    <xf numFmtId="262"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3" fontId="216" fillId="98" borderId="0" xfId="34681" applyNumberFormat="1" applyFont="1" applyFill="1" applyAlignment="1">
      <alignment horizontal="center"/>
    </xf>
    <xf numFmtId="257" fontId="256" fillId="49" borderId="0" xfId="34681" applyNumberFormat="1" applyFont="1" applyFill="1" applyAlignment="1">
      <alignment horizontal="center"/>
    </xf>
    <xf numFmtId="41" fontId="0" fillId="49" borderId="0" xfId="0" applyNumberFormat="1" applyFill="1"/>
    <xf numFmtId="41" fontId="0" fillId="49" borderId="0" xfId="20794" applyFont="1" applyFill="1" applyBorder="1"/>
    <xf numFmtId="182" fontId="34" fillId="49" borderId="0" xfId="0" applyNumberFormat="1" applyFont="1" applyFill="1"/>
    <xf numFmtId="41" fontId="245" fillId="49" borderId="0" xfId="20794" applyFont="1" applyFill="1"/>
    <xf numFmtId="268" fontId="252" fillId="49" borderId="0" xfId="34681" applyNumberFormat="1" applyFont="1" applyFill="1" applyAlignment="1">
      <alignment horizontal="center"/>
    </xf>
    <xf numFmtId="268"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7" fontId="256" fillId="49" borderId="1" xfId="34681" applyNumberFormat="1" applyFont="1" applyFill="1" applyBorder="1" applyAlignment="1">
      <alignment horizontal="center"/>
    </xf>
    <xf numFmtId="267" fontId="256" fillId="49" borderId="3" xfId="34681" applyNumberFormat="1" applyFont="1" applyFill="1" applyBorder="1" applyAlignment="1">
      <alignment horizontal="center"/>
    </xf>
    <xf numFmtId="266" fontId="256" fillId="49" borderId="0" xfId="34681" applyNumberFormat="1" applyFont="1" applyFill="1" applyAlignment="1">
      <alignment horizontal="center"/>
    </xf>
    <xf numFmtId="37" fontId="241" fillId="98" borderId="0" xfId="0" applyNumberFormat="1" applyFont="1" applyFill="1" applyAlignment="1">
      <alignment horizontal="center"/>
    </xf>
    <xf numFmtId="263" fontId="241" fillId="98" borderId="0" xfId="34681" applyNumberFormat="1" applyFont="1" applyFill="1" applyAlignment="1">
      <alignment horizontal="center"/>
    </xf>
    <xf numFmtId="3" fontId="252" fillId="49" borderId="1" xfId="0"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0" xfId="0" applyNumberFormat="1" applyFont="1" applyFill="1" applyAlignment="1">
      <alignment horizontal="center"/>
    </xf>
    <xf numFmtId="263" fontId="256" fillId="49" borderId="0" xfId="34681" applyNumberFormat="1" applyFont="1" applyFill="1" applyAlignment="1">
      <alignment horizontal="center"/>
    </xf>
    <xf numFmtId="37" fontId="245" fillId="49" borderId="3" xfId="0" applyNumberFormat="1" applyFont="1" applyFill="1" applyBorder="1" applyAlignment="1">
      <alignment horizontal="center"/>
    </xf>
    <xf numFmtId="266" fontId="256" fillId="0" borderId="3" xfId="34681" applyNumberFormat="1" applyFont="1" applyBorder="1" applyAlignment="1">
      <alignment horizontal="center"/>
    </xf>
    <xf numFmtId="3" fontId="252" fillId="49" borderId="0" xfId="0" applyNumberFormat="1" applyFont="1" applyFill="1" applyAlignment="1">
      <alignment horizontal="center"/>
    </xf>
    <xf numFmtId="261" fontId="246" fillId="98" borderId="13" xfId="0" applyNumberFormat="1" applyFont="1" applyFill="1" applyBorder="1" applyAlignment="1">
      <alignment horizontal="left" vertical="center"/>
    </xf>
    <xf numFmtId="0" fontId="34" fillId="49" borderId="0" xfId="0" applyFont="1" applyFill="1"/>
    <xf numFmtId="259" fontId="245" fillId="49" borderId="0" xfId="0" applyNumberFormat="1" applyFont="1" applyFill="1"/>
    <xf numFmtId="171" fontId="216" fillId="98" borderId="0" xfId="0" applyNumberFormat="1" applyFont="1" applyFill="1" applyAlignment="1">
      <alignment horizontal="center" vertical="center" wrapText="1"/>
    </xf>
    <xf numFmtId="261" fontId="246" fillId="49" borderId="0" xfId="0" applyNumberFormat="1" applyFont="1" applyFill="1" applyAlignment="1">
      <alignment horizontal="center" vertical="center"/>
    </xf>
    <xf numFmtId="264" fontId="246" fillId="49" borderId="0" xfId="34688" applyNumberFormat="1" applyFont="1" applyFill="1" applyBorder="1" applyAlignment="1">
      <alignment horizontal="center" vertical="center"/>
    </xf>
    <xf numFmtId="264" fontId="238" fillId="49" borderId="0" xfId="34688" applyNumberFormat="1" applyFont="1" applyFill="1" applyBorder="1" applyAlignment="1">
      <alignment horizontal="center" vertical="center"/>
    </xf>
    <xf numFmtId="261" fontId="246" fillId="98" borderId="1" xfId="0" applyNumberFormat="1" applyFont="1" applyFill="1" applyBorder="1" applyAlignment="1">
      <alignment horizontal="center" vertical="center"/>
    </xf>
    <xf numFmtId="261" fontId="246" fillId="98" borderId="1" xfId="0" applyNumberFormat="1" applyFont="1" applyFill="1" applyBorder="1" applyAlignment="1">
      <alignment horizontal="left" vertical="center"/>
    </xf>
    <xf numFmtId="3" fontId="252" fillId="49" borderId="3" xfId="0" applyNumberFormat="1" applyFont="1" applyFill="1" applyBorder="1" applyAlignment="1">
      <alignment horizontal="center"/>
    </xf>
    <xf numFmtId="261" fontId="246" fillId="98" borderId="13" xfId="0" applyNumberFormat="1" applyFont="1" applyFill="1" applyBorder="1" applyAlignment="1">
      <alignment horizontal="center" vertical="center"/>
    </xf>
    <xf numFmtId="264" fontId="239" fillId="49" borderId="0" xfId="34688" applyNumberFormat="1" applyFont="1" applyFill="1" applyBorder="1" applyAlignment="1">
      <alignment horizontal="center" vertical="center"/>
    </xf>
    <xf numFmtId="257" fontId="256" fillId="49" borderId="3" xfId="34681" applyNumberFormat="1" applyFont="1" applyFill="1" applyBorder="1" applyAlignment="1">
      <alignment horizontal="center"/>
    </xf>
    <xf numFmtId="172" fontId="252" fillId="49" borderId="3" xfId="34688" quotePrefix="1" applyNumberFormat="1" applyFont="1" applyFill="1" applyBorder="1" applyAlignment="1">
      <alignment horizontal="center"/>
    </xf>
    <xf numFmtId="172" fontId="252" fillId="49" borderId="0" xfId="34688" quotePrefix="1" applyNumberFormat="1" applyFont="1" applyFill="1" applyBorder="1" applyAlignment="1">
      <alignment horizontal="center"/>
    </xf>
    <xf numFmtId="172" fontId="258"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6" fontId="256" fillId="49" borderId="3" xfId="34681" applyNumberFormat="1" applyFont="1" applyFill="1" applyBorder="1" applyAlignment="1">
      <alignment horizontal="center"/>
    </xf>
    <xf numFmtId="266" fontId="256" fillId="49" borderId="1" xfId="34681" applyNumberFormat="1" applyFont="1" applyFill="1" applyBorder="1" applyAlignment="1">
      <alignment horizontal="center"/>
    </xf>
    <xf numFmtId="258" fontId="239" fillId="49" borderId="0" xfId="20792" applyNumberFormat="1" applyFont="1" applyFill="1" applyBorder="1" applyAlignment="1">
      <alignment horizontal="center" vertical="center"/>
    </xf>
    <xf numFmtId="269" fontId="0" fillId="49" borderId="0" xfId="20794" applyNumberFormat="1" applyFont="1" applyFill="1" applyBorder="1"/>
    <xf numFmtId="265" fontId="34" fillId="49" borderId="0" xfId="0" applyNumberFormat="1" applyFont="1" applyFill="1"/>
    <xf numFmtId="268" fontId="256" fillId="49" borderId="3" xfId="34681" applyNumberFormat="1" applyFont="1" applyFill="1" applyBorder="1" applyAlignment="1">
      <alignment horizontal="center"/>
    </xf>
    <xf numFmtId="259" fontId="266" fillId="49" borderId="0" xfId="0" applyNumberFormat="1" applyFont="1" applyFill="1" applyAlignment="1">
      <alignment horizontal="center" vertical="center"/>
    </xf>
    <xf numFmtId="259" fontId="0" fillId="49" borderId="60" xfId="0" applyNumberFormat="1" applyFill="1" applyBorder="1"/>
    <xf numFmtId="171" fontId="245" fillId="49" borderId="0" xfId="0" applyNumberFormat="1" applyFont="1" applyFill="1"/>
    <xf numFmtId="172" fontId="245" fillId="49" borderId="0" xfId="20792" applyNumberFormat="1" applyFont="1" applyFill="1" applyBorder="1"/>
    <xf numFmtId="261" fontId="239" fillId="49" borderId="59" xfId="0" applyNumberFormat="1" applyFont="1" applyFill="1" applyBorder="1" applyAlignment="1">
      <alignment horizontal="center" vertical="center"/>
    </xf>
    <xf numFmtId="0" fontId="3" fillId="49" borderId="0" xfId="0" applyFont="1" applyFill="1"/>
    <xf numFmtId="3" fontId="256" fillId="49" borderId="3" xfId="34681" applyNumberFormat="1" applyFont="1" applyFill="1" applyBorder="1" applyAlignment="1">
      <alignment horizontal="center"/>
    </xf>
    <xf numFmtId="259" fontId="0" fillId="49" borderId="0" xfId="0" applyNumberFormat="1" applyFill="1"/>
    <xf numFmtId="0" fontId="241" fillId="99" borderId="0" xfId="0" applyFont="1" applyFill="1" applyAlignment="1">
      <alignment horizontal="center"/>
    </xf>
    <xf numFmtId="270" fontId="216" fillId="98" borderId="0" xfId="34681" applyNumberFormat="1" applyFont="1" applyFill="1" applyAlignment="1">
      <alignment horizontal="center"/>
    </xf>
    <xf numFmtId="265" fontId="0" fillId="49" borderId="0" xfId="0" applyNumberFormat="1" applyFill="1"/>
    <xf numFmtId="265" fontId="36" fillId="49" borderId="0" xfId="0" applyNumberFormat="1" applyFont="1" applyFill="1"/>
    <xf numFmtId="171" fontId="250" fillId="0" borderId="3" xfId="0" applyNumberFormat="1" applyFont="1" applyBorder="1" applyAlignment="1">
      <alignment horizontal="center" vertical="center"/>
    </xf>
    <xf numFmtId="252" fontId="239" fillId="49" borderId="0" xfId="0" applyNumberFormat="1" applyFont="1" applyFill="1" applyAlignment="1">
      <alignment horizontal="center" vertical="center"/>
    </xf>
    <xf numFmtId="171" fontId="239" fillId="49" borderId="3" xfId="0" applyNumberFormat="1" applyFont="1" applyFill="1" applyBorder="1" applyAlignment="1">
      <alignment horizontal="center" vertical="center"/>
    </xf>
    <xf numFmtId="252" fontId="245" fillId="49" borderId="0" xfId="0" applyNumberFormat="1" applyFont="1" applyFill="1"/>
    <xf numFmtId="271"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2" fontId="239" fillId="49" borderId="60" xfId="20792" applyNumberFormat="1" applyFont="1" applyFill="1" applyBorder="1" applyAlignment="1">
      <alignment horizontal="center" vertical="center"/>
    </xf>
    <xf numFmtId="272" fontId="238" fillId="49" borderId="60" xfId="20792" applyNumberFormat="1" applyFont="1" applyFill="1" applyBorder="1" applyAlignment="1">
      <alignment horizontal="center" vertical="center"/>
    </xf>
    <xf numFmtId="272" fontId="239" fillId="49" borderId="59" xfId="20792" applyNumberFormat="1" applyFont="1" applyFill="1" applyBorder="1" applyAlignment="1">
      <alignment horizontal="center" vertical="center"/>
    </xf>
    <xf numFmtId="272" fontId="216" fillId="98" borderId="0" xfId="20792" applyNumberFormat="1" applyFont="1" applyFill="1" applyBorder="1" applyAlignment="1">
      <alignment horizontal="center" vertical="center"/>
    </xf>
    <xf numFmtId="272" fontId="246" fillId="98" borderId="1" xfId="34688" applyNumberFormat="1" applyFont="1" applyFill="1" applyBorder="1" applyAlignment="1">
      <alignment horizontal="center" vertical="center"/>
    </xf>
    <xf numFmtId="272" fontId="238" fillId="49" borderId="62" xfId="34688" applyNumberFormat="1" applyFont="1" applyFill="1" applyBorder="1" applyAlignment="1">
      <alignment horizontal="center" vertical="center"/>
    </xf>
    <xf numFmtId="272" fontId="239" fillId="49" borderId="60" xfId="34688" applyNumberFormat="1" applyFont="1" applyFill="1" applyBorder="1" applyAlignment="1">
      <alignment horizontal="center" vertical="center"/>
    </xf>
    <xf numFmtId="272" fontId="238" fillId="49" borderId="60" xfId="34688" applyNumberFormat="1" applyFont="1" applyFill="1" applyBorder="1" applyAlignment="1">
      <alignment horizontal="center" vertical="center"/>
    </xf>
    <xf numFmtId="272" fontId="239" fillId="49" borderId="61" xfId="34688" applyNumberFormat="1" applyFont="1" applyFill="1" applyBorder="1" applyAlignment="1">
      <alignment horizontal="center" vertical="center"/>
    </xf>
    <xf numFmtId="272" fontId="239" fillId="49" borderId="1" xfId="34688" applyNumberFormat="1" applyFont="1" applyFill="1" applyBorder="1" applyAlignment="1">
      <alignment horizontal="center" vertical="center"/>
    </xf>
    <xf numFmtId="272" fontId="246" fillId="98" borderId="13" xfId="20792" applyNumberFormat="1" applyFont="1" applyFill="1" applyBorder="1" applyAlignment="1">
      <alignment horizontal="center" vertical="center"/>
    </xf>
    <xf numFmtId="272" fontId="246" fillId="98" borderId="1" xfId="20792" applyNumberFormat="1" applyFont="1" applyFill="1" applyBorder="1" applyAlignment="1">
      <alignment horizontal="center" vertical="center"/>
    </xf>
    <xf numFmtId="272" fontId="256" fillId="49" borderId="3" xfId="34681" applyNumberFormat="1" applyFont="1" applyFill="1" applyBorder="1" applyAlignment="1">
      <alignment horizontal="center"/>
    </xf>
    <xf numFmtId="272" fontId="256" fillId="49" borderId="0" xfId="34681" applyNumberFormat="1" applyFont="1" applyFill="1" applyAlignment="1">
      <alignment horizontal="center"/>
    </xf>
    <xf numFmtId="272" fontId="256" fillId="49" borderId="1" xfId="34681" applyNumberFormat="1" applyFont="1" applyFill="1" applyBorder="1" applyAlignment="1">
      <alignment horizontal="center"/>
    </xf>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62" fillId="98" borderId="0" xfId="0" applyFont="1" applyFill="1" applyAlignment="1">
      <alignment vertical="center"/>
    </xf>
    <xf numFmtId="0" fontId="262"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5" fontId="252" fillId="49" borderId="13" xfId="0" applyNumberFormat="1" applyFont="1" applyFill="1" applyBorder="1" applyAlignment="1">
      <alignment horizontal="center" vertical="center"/>
    </xf>
    <xf numFmtId="265" fontId="252" fillId="49" borderId="1" xfId="0" applyNumberFormat="1" applyFont="1" applyFill="1" applyBorder="1" applyAlignment="1">
      <alignment horizontal="center" vertical="center"/>
    </xf>
    <xf numFmtId="265" fontId="244" fillId="49" borderId="13" xfId="0" applyNumberFormat="1" applyFont="1" applyFill="1" applyBorder="1" applyAlignment="1">
      <alignment horizontal="center" vertical="center"/>
    </xf>
    <xf numFmtId="265"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39" fillId="49" borderId="13" xfId="20792" applyNumberFormat="1" applyFont="1" applyFill="1" applyBorder="1" applyAlignment="1">
      <alignment horizontal="center" vertical="center"/>
    </xf>
    <xf numFmtId="172" fontId="239"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2" fontId="250" fillId="49" borderId="0" xfId="20792" applyNumberFormat="1" applyFont="1" applyFill="1" applyAlignment="1">
      <alignment horizontal="center" vertical="center"/>
    </xf>
    <xf numFmtId="172" fontId="239" fillId="49" borderId="0" xfId="20792" applyNumberFormat="1" applyFont="1" applyFill="1" applyAlignment="1">
      <alignment horizontal="center" vertical="center"/>
    </xf>
    <xf numFmtId="171" fontId="250" fillId="0" borderId="13" xfId="0" applyNumberFormat="1" applyFont="1" applyBorder="1" applyAlignment="1">
      <alignment horizontal="center" vertical="center"/>
    </xf>
    <xf numFmtId="171" fontId="250" fillId="0" borderId="0" xfId="0" applyNumberFormat="1" applyFont="1" applyAlignment="1">
      <alignment horizontal="center" vertical="center"/>
    </xf>
    <xf numFmtId="171" fontId="250" fillId="0" borderId="1" xfId="0" applyNumberFormat="1" applyFont="1" applyBorder="1" applyAlignment="1">
      <alignment horizontal="center" vertical="center"/>
    </xf>
    <xf numFmtId="171" fontId="239" fillId="49" borderId="13" xfId="0" applyNumberFormat="1" applyFont="1" applyFill="1" applyBorder="1" applyAlignment="1">
      <alignment horizontal="center" vertical="center"/>
    </xf>
    <xf numFmtId="171" fontId="239" fillId="49" borderId="0" xfId="0" applyNumberFormat="1" applyFont="1" applyFill="1" applyAlignment="1">
      <alignment horizontal="center" vertical="center"/>
    </xf>
    <xf numFmtId="171" fontId="239" fillId="49" borderId="1" xfId="0"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0" fontId="250" fillId="49" borderId="13" xfId="0" applyFont="1" applyFill="1" applyBorder="1" applyAlignment="1">
      <alignment horizontal="center" vertical="center"/>
    </xf>
    <xf numFmtId="0" fontId="250" fillId="49" borderId="1" xfId="0" applyFont="1" applyFill="1" applyBorder="1" applyAlignment="1">
      <alignment horizontal="center" vertical="center"/>
    </xf>
    <xf numFmtId="265" fontId="239" fillId="49" borderId="13" xfId="0" applyNumberFormat="1" applyFont="1" applyFill="1" applyBorder="1" applyAlignment="1">
      <alignment horizontal="center" vertical="center"/>
    </xf>
    <xf numFmtId="265" fontId="239" fillId="49" borderId="1" xfId="0" applyNumberFormat="1" applyFont="1" applyFill="1" applyBorder="1" applyAlignment="1">
      <alignment horizontal="center" vertical="center"/>
    </xf>
    <xf numFmtId="0" fontId="267" fillId="49" borderId="13" xfId="0" applyFont="1" applyFill="1" applyBorder="1" applyAlignment="1">
      <alignmen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16" fillId="98" borderId="13" xfId="0" applyFont="1" applyFill="1" applyBorder="1" applyAlignment="1">
      <alignment horizontal="center" vertical="center" wrapText="1"/>
    </xf>
    <xf numFmtId="0" fontId="216" fillId="98" borderId="13" xfId="0" applyFont="1" applyFill="1" applyBorder="1" applyAlignment="1">
      <alignment horizontal="center" vertical="center"/>
    </xf>
    <xf numFmtId="0" fontId="259"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5A89C2"/>
      <color rgb="FF35FD2B"/>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276225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workbookViewId="0">
      <selection activeCell="C8" sqref="C8:F14"/>
    </sheetView>
  </sheetViews>
  <sheetFormatPr baseColWidth="10" defaultColWidth="9.109375" defaultRowHeight="13.8"/>
  <cols>
    <col min="1" max="1" width="21.6640625" style="8" bestFit="1" customWidth="1"/>
    <col min="2" max="2" width="8" style="8" customWidth="1"/>
    <col min="3" max="4" width="12" style="8" customWidth="1"/>
    <col min="5" max="6" width="7" style="8" customWidth="1"/>
    <col min="7" max="16384" width="9.109375" style="8"/>
  </cols>
  <sheetData>
    <row r="1" spans="1:6" ht="15" customHeight="1">
      <c r="A1" s="24" t="s">
        <v>96</v>
      </c>
      <c r="B1" s="24"/>
      <c r="C1" s="194" t="s">
        <v>133</v>
      </c>
      <c r="D1" s="194"/>
      <c r="E1" s="169" t="s">
        <v>5</v>
      </c>
      <c r="F1" s="169"/>
    </row>
    <row r="2" spans="1:6" ht="15" customHeight="1">
      <c r="A2" s="24"/>
      <c r="B2" s="24"/>
      <c r="C2" s="24">
        <v>2023</v>
      </c>
      <c r="D2" s="24">
        <v>2022</v>
      </c>
      <c r="E2" s="42" t="s">
        <v>7</v>
      </c>
      <c r="F2" s="43" t="s">
        <v>94</v>
      </c>
    </row>
    <row r="3" spans="1:6">
      <c r="A3" s="16" t="s">
        <v>115</v>
      </c>
      <c r="B3" s="39" t="s">
        <v>21</v>
      </c>
      <c r="C3" s="109">
        <f>+'Estado de Resultado'!B8</f>
        <v>607.08199999999999</v>
      </c>
      <c r="D3" s="161">
        <f>+'Estado de Resultado'!C8</f>
        <v>1402.2570000000001</v>
      </c>
      <c r="E3" s="26">
        <f>+C3/D3-1</f>
        <v>-0.5670679483147526</v>
      </c>
      <c r="F3" s="27">
        <f>+C3-D3</f>
        <v>-795.17500000000007</v>
      </c>
    </row>
    <row r="4" spans="1:6">
      <c r="A4" s="30" t="s">
        <v>99</v>
      </c>
      <c r="B4" s="40" t="s">
        <v>21</v>
      </c>
      <c r="C4" s="110">
        <f>+'Estado de Resultado'!B12</f>
        <v>597.97699999999998</v>
      </c>
      <c r="D4" s="31">
        <f>+'Estado de Resultado'!C12</f>
        <v>1401.3470000000002</v>
      </c>
      <c r="E4" s="32">
        <f>+C4/D4-1</f>
        <v>-0.57328413305198511</v>
      </c>
      <c r="F4" s="33">
        <f>+C4-D4</f>
        <v>-803.37000000000023</v>
      </c>
    </row>
    <row r="6" spans="1:6" ht="15" customHeight="1">
      <c r="A6" s="23" t="s">
        <v>95</v>
      </c>
      <c r="B6" s="23"/>
      <c r="C6" s="195" t="s">
        <v>133</v>
      </c>
      <c r="D6" s="195"/>
      <c r="E6" s="45" t="s">
        <v>5</v>
      </c>
      <c r="F6" s="45"/>
    </row>
    <row r="7" spans="1:6" ht="15" customHeight="1">
      <c r="A7" s="23"/>
      <c r="B7" s="23"/>
      <c r="C7" s="23">
        <v>2023</v>
      </c>
      <c r="D7" s="23">
        <v>2022</v>
      </c>
      <c r="E7" s="44" t="s">
        <v>7</v>
      </c>
      <c r="F7" s="45" t="s">
        <v>94</v>
      </c>
    </row>
    <row r="8" spans="1:6">
      <c r="A8" s="8" t="s">
        <v>75</v>
      </c>
      <c r="B8" s="39" t="s">
        <v>21</v>
      </c>
      <c r="C8" s="28">
        <f>+'Hapag-LLoyd'!C11</f>
        <v>6028</v>
      </c>
      <c r="D8" s="29">
        <f>+'Hapag-LLoyd'!D11</f>
        <v>8956</v>
      </c>
      <c r="E8" s="26">
        <f>+'Hapag-LLoyd'!E11</f>
        <v>-0.32693166592228673</v>
      </c>
      <c r="F8" s="174">
        <f>+'Hapag-LLoyd'!F11</f>
        <v>-2928</v>
      </c>
    </row>
    <row r="9" spans="1:6">
      <c r="A9" s="8" t="s">
        <v>1</v>
      </c>
      <c r="B9" s="39" t="s">
        <v>21</v>
      </c>
      <c r="C9" s="28">
        <f>+'Hapag-LLoyd'!C13</f>
        <v>2379</v>
      </c>
      <c r="D9" s="29">
        <f>+'Hapag-LLoyd'!D13</f>
        <v>5307</v>
      </c>
      <c r="E9" s="26">
        <f>+'Hapag-LLoyd'!E13</f>
        <v>-0.55172413793103448</v>
      </c>
      <c r="F9" s="174">
        <f>+'Hapag-LLoyd'!F13</f>
        <v>-2928</v>
      </c>
    </row>
    <row r="10" spans="1:6">
      <c r="A10" s="8" t="s">
        <v>2</v>
      </c>
      <c r="B10" s="39" t="s">
        <v>21</v>
      </c>
      <c r="C10" s="28">
        <f>+'Hapag-LLoyd'!C14</f>
        <v>1874</v>
      </c>
      <c r="D10" s="29">
        <f>+'Hapag-LLoyd'!D14</f>
        <v>4791</v>
      </c>
      <c r="E10" s="26">
        <f>+'Hapag-LLoyd'!E14</f>
        <v>-0.60884992694635776</v>
      </c>
      <c r="F10" s="174">
        <f>+'Hapag-LLoyd'!F14</f>
        <v>-2917</v>
      </c>
    </row>
    <row r="11" spans="1:6">
      <c r="A11" s="8" t="s">
        <v>99</v>
      </c>
      <c r="B11" s="39" t="s">
        <v>21</v>
      </c>
      <c r="C11" s="28">
        <f>+'Hapag-LLoyd'!C15</f>
        <v>2031</v>
      </c>
      <c r="D11" s="29">
        <f>+'Hapag-LLoyd'!D15</f>
        <v>4684</v>
      </c>
      <c r="E11" s="26">
        <f>+'Hapag-LLoyd'!E15</f>
        <v>-0.566396242527754</v>
      </c>
      <c r="F11" s="174">
        <f>+'Hapag-LLoyd'!F15</f>
        <v>-2653</v>
      </c>
    </row>
    <row r="12" spans="1:6">
      <c r="A12" s="8" t="s">
        <v>116</v>
      </c>
      <c r="B12" s="39" t="s">
        <v>97</v>
      </c>
      <c r="C12" s="28">
        <f>+'Hapag-LLoyd'!C9</f>
        <v>1999</v>
      </c>
      <c r="D12" s="29">
        <f>+'Hapag-LLoyd'!D9</f>
        <v>2774</v>
      </c>
      <c r="E12" s="26">
        <f>+'Hapag-LLoyd'!E9</f>
        <v>-0.279379956741168</v>
      </c>
      <c r="F12" s="174">
        <f>+'Hapag-LLoyd'!F9</f>
        <v>-775</v>
      </c>
    </row>
    <row r="13" spans="1:6">
      <c r="A13" s="8" t="s">
        <v>74</v>
      </c>
      <c r="B13" s="39" t="s">
        <v>100</v>
      </c>
      <c r="C13" s="28">
        <f>+'Hapag-LLoyd'!C10</f>
        <v>2842</v>
      </c>
      <c r="D13" s="29">
        <f>+'Hapag-LLoyd'!D10</f>
        <v>2987</v>
      </c>
      <c r="E13" s="26">
        <f>+'Hapag-LLoyd'!E10</f>
        <v>-4.8543689320388328E-2</v>
      </c>
      <c r="F13" s="174">
        <f>+'Hapag-LLoyd'!F10</f>
        <v>-145</v>
      </c>
    </row>
    <row r="14" spans="1:6">
      <c r="A14" s="34" t="s">
        <v>98</v>
      </c>
      <c r="B14" s="41" t="str">
        <f>+'Hapag-LLoyd'!B8</f>
        <v>US$/ton</v>
      </c>
      <c r="C14" s="35">
        <f>+'Hapag-LLoyd'!C8</f>
        <v>645</v>
      </c>
      <c r="D14" s="36">
        <f>+'Hapag-LLoyd'!D8</f>
        <v>613</v>
      </c>
      <c r="E14" s="37">
        <f>+'Hapag-LLoyd'!E8</f>
        <v>5.220228384991854E-2</v>
      </c>
      <c r="F14" s="38">
        <f>+'Hapag-LLoyd'!F8</f>
        <v>32</v>
      </c>
    </row>
  </sheetData>
  <mergeCells count="2">
    <mergeCell ref="C1:D1"/>
    <mergeCell ref="C6:D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29"/>
  <sheetViews>
    <sheetView topLeftCell="A17" workbookViewId="0">
      <selection activeCell="B28" sqref="B28:D34"/>
    </sheetView>
  </sheetViews>
  <sheetFormatPr baseColWidth="10" defaultColWidth="9.109375" defaultRowHeight="13.2"/>
  <cols>
    <col min="1" max="1" width="28.88671875" style="1" customWidth="1"/>
    <col min="2" max="2" width="20.6640625" style="1" bestFit="1" customWidth="1"/>
    <col min="3" max="3" width="23.6640625" style="1" bestFit="1" customWidth="1"/>
    <col min="4" max="4" width="12" style="1" bestFit="1" customWidth="1"/>
    <col min="5" max="5" width="7.5546875" style="1" bestFit="1" customWidth="1"/>
    <col min="6" max="16384" width="9.109375" style="1"/>
  </cols>
  <sheetData>
    <row r="1" spans="1:9" ht="15" customHeight="1">
      <c r="A1" s="196" t="s">
        <v>4</v>
      </c>
      <c r="B1" s="197" t="s">
        <v>134</v>
      </c>
      <c r="C1" s="197" t="s">
        <v>127</v>
      </c>
      <c r="D1" s="197" t="s">
        <v>5</v>
      </c>
      <c r="E1" s="197"/>
    </row>
    <row r="2" spans="1:9" ht="15" customHeight="1">
      <c r="A2" s="196"/>
      <c r="B2" s="197"/>
      <c r="C2" s="197"/>
      <c r="D2" s="197"/>
      <c r="E2" s="197"/>
    </row>
    <row r="3" spans="1:9" ht="13.8">
      <c r="A3" s="47"/>
      <c r="B3" s="58" t="s">
        <v>6</v>
      </c>
      <c r="C3" s="59" t="s">
        <v>6</v>
      </c>
      <c r="D3" s="49" t="s">
        <v>7</v>
      </c>
      <c r="E3" s="50" t="s">
        <v>6</v>
      </c>
      <c r="H3" s="68"/>
    </row>
    <row r="4" spans="1:9" s="7" customFormat="1" ht="13.8">
      <c r="A4" s="47" t="s">
        <v>8</v>
      </c>
      <c r="B4" s="54">
        <v>605.68399999999997</v>
      </c>
      <c r="C4" s="56">
        <v>611.37</v>
      </c>
      <c r="D4" s="180">
        <f>+B4/C4-1</f>
        <v>-9.3004236387130845E-3</v>
      </c>
      <c r="E4" s="57">
        <f>+B4-C4</f>
        <v>-5.6860000000000355</v>
      </c>
      <c r="H4" s="69"/>
    </row>
    <row r="5" spans="1:9" ht="13.8">
      <c r="A5" s="4" t="s">
        <v>9</v>
      </c>
      <c r="B5" s="51">
        <v>84.043999999999997</v>
      </c>
      <c r="C5" s="25">
        <v>97.197000000000003</v>
      </c>
      <c r="D5" s="181">
        <f>+B5/C5-1</f>
        <v>-0.13532310668024738</v>
      </c>
      <c r="E5" s="165">
        <f>+B5-C5</f>
        <v>-13.153000000000006</v>
      </c>
      <c r="H5" s="68"/>
    </row>
    <row r="6" spans="1:9" ht="13.8">
      <c r="A6" s="53" t="s">
        <v>110</v>
      </c>
      <c r="B6" s="54">
        <v>521.35500000000002</v>
      </c>
      <c r="C6" s="55">
        <v>513.81200000000001</v>
      </c>
      <c r="D6" s="181">
        <f>+B6/C6-1</f>
        <v>1.4680466785516932E-2</v>
      </c>
      <c r="E6" s="165">
        <f t="shared" ref="E6:E7" si="0">+B6-C6</f>
        <v>7.5430000000000064</v>
      </c>
      <c r="G6" s="168"/>
      <c r="H6" s="68"/>
      <c r="I6" s="68"/>
    </row>
    <row r="7" spans="1:9" ht="13.8">
      <c r="A7" s="53" t="s">
        <v>10</v>
      </c>
      <c r="B7" s="54">
        <f>+B4-B5-B6</f>
        <v>0.28499999999996817</v>
      </c>
      <c r="C7" s="55">
        <f>+C4-C5-C6</f>
        <v>0.36099999999999</v>
      </c>
      <c r="D7" s="179">
        <f t="shared" ref="D7:D11" si="1">+B7/C7-1</f>
        <v>-0.21052631578953995</v>
      </c>
      <c r="E7" s="165">
        <f t="shared" si="0"/>
        <v>-7.6000000000021828E-2</v>
      </c>
      <c r="H7" s="171"/>
      <c r="I7" s="171"/>
    </row>
    <row r="8" spans="1:9" s="7" customFormat="1" ht="13.8">
      <c r="A8" s="2" t="s">
        <v>11</v>
      </c>
      <c r="B8" s="51">
        <v>10292.956</v>
      </c>
      <c r="C8" s="52">
        <v>9685.2049999999999</v>
      </c>
      <c r="D8" s="180">
        <f t="shared" si="1"/>
        <v>6.2750452881482621E-2</v>
      </c>
      <c r="E8" s="57">
        <f t="shared" ref="E8:E11" si="2">+B8-C8</f>
        <v>607.7510000000002</v>
      </c>
      <c r="H8" s="69"/>
    </row>
    <row r="9" spans="1:9" ht="13.8">
      <c r="A9" s="53" t="s">
        <v>118</v>
      </c>
      <c r="B9" s="54">
        <v>9775.07</v>
      </c>
      <c r="C9" s="55">
        <v>9169.6620000000003</v>
      </c>
      <c r="D9" s="179">
        <f>+B9/C9-1</f>
        <v>6.6022935196520915E-2</v>
      </c>
      <c r="E9" s="61">
        <f t="shared" si="2"/>
        <v>605.40799999999945</v>
      </c>
      <c r="H9" s="68"/>
    </row>
    <row r="10" spans="1:9" ht="13.8">
      <c r="A10" s="4" t="s">
        <v>12</v>
      </c>
      <c r="B10" s="51">
        <v>504.60500000000002</v>
      </c>
      <c r="C10" s="25">
        <v>502.27100000000002</v>
      </c>
      <c r="D10" s="179">
        <f t="shared" si="1"/>
        <v>4.6468938083226163E-3</v>
      </c>
      <c r="E10" s="61">
        <f t="shared" si="2"/>
        <v>2.3340000000000032</v>
      </c>
      <c r="H10" s="68"/>
    </row>
    <row r="11" spans="1:9" ht="13.8">
      <c r="A11" s="53" t="s">
        <v>13</v>
      </c>
      <c r="B11" s="54">
        <f>+B8-B9-B10</f>
        <v>13.281000000000404</v>
      </c>
      <c r="C11" s="55">
        <f>+C8-C9-C10</f>
        <v>13.27199999999965</v>
      </c>
      <c r="D11" s="179">
        <f t="shared" si="1"/>
        <v>6.781193490621451E-4</v>
      </c>
      <c r="E11" s="61">
        <f t="shared" si="2"/>
        <v>9.0000000007535164E-3</v>
      </c>
    </row>
    <row r="12" spans="1:9" s="7" customFormat="1" ht="15" customHeight="1">
      <c r="A12" s="76" t="s">
        <v>14</v>
      </c>
      <c r="B12" s="77">
        <v>10898.64</v>
      </c>
      <c r="C12" s="77">
        <v>10296.575000000001</v>
      </c>
      <c r="D12" s="182">
        <f>+B12/C12-1</f>
        <v>5.8472356098993927E-2</v>
      </c>
      <c r="E12" s="77">
        <f>+B12-C12</f>
        <v>602.06499999999869</v>
      </c>
    </row>
    <row r="13" spans="1:9">
      <c r="A13" s="46"/>
      <c r="B13" s="162"/>
      <c r="C13" s="46"/>
      <c r="D13" s="46"/>
      <c r="E13" s="46"/>
    </row>
    <row r="14" spans="1:9" ht="15" customHeight="1">
      <c r="A14" s="196" t="s">
        <v>15</v>
      </c>
      <c r="B14" s="197" t="s">
        <v>134</v>
      </c>
      <c r="C14" s="197" t="s">
        <v>127</v>
      </c>
      <c r="D14" s="197" t="s">
        <v>5</v>
      </c>
      <c r="E14" s="197"/>
    </row>
    <row r="15" spans="1:9" ht="15" customHeight="1">
      <c r="A15" s="196"/>
      <c r="B15" s="197"/>
      <c r="C15" s="197"/>
      <c r="D15" s="197"/>
      <c r="E15" s="197"/>
    </row>
    <row r="16" spans="1:9" ht="13.5" customHeight="1">
      <c r="A16" s="47"/>
      <c r="B16" s="48" t="s">
        <v>6</v>
      </c>
      <c r="C16" s="49" t="s">
        <v>6</v>
      </c>
      <c r="D16" s="49" t="s">
        <v>7</v>
      </c>
      <c r="E16" s="50" t="s">
        <v>6</v>
      </c>
    </row>
    <row r="17" spans="1:6" s="7" customFormat="1" ht="13.8">
      <c r="A17" s="2" t="s">
        <v>16</v>
      </c>
      <c r="B17" s="51">
        <v>2456</v>
      </c>
      <c r="C17" s="52">
        <v>2272</v>
      </c>
      <c r="D17" s="180">
        <f t="shared" ref="D17:D26" si="3">+B17/C17-1</f>
        <v>8.098591549295775E-2</v>
      </c>
      <c r="E17" s="57">
        <f>+B17-C17</f>
        <v>184</v>
      </c>
    </row>
    <row r="18" spans="1:6" ht="13.8">
      <c r="A18" s="53" t="s">
        <v>119</v>
      </c>
      <c r="B18" s="54">
        <v>569.36300000000006</v>
      </c>
      <c r="C18" s="55">
        <v>560.87900000000002</v>
      </c>
      <c r="D18" s="179">
        <f t="shared" si="3"/>
        <v>1.5126257178464497E-2</v>
      </c>
      <c r="E18" s="61">
        <f t="shared" ref="E18:E25" si="4">+B18-C18</f>
        <v>8.4840000000000373</v>
      </c>
    </row>
    <row r="19" spans="1:6" ht="13.8">
      <c r="A19" s="53" t="s">
        <v>122</v>
      </c>
      <c r="B19" s="54">
        <v>11.811999999999999</v>
      </c>
      <c r="C19" s="55">
        <v>17.667000000000002</v>
      </c>
      <c r="D19" s="179">
        <f t="shared" ref="D19:D20" si="5">+B19/C19-1</f>
        <v>-0.33140884134261628</v>
      </c>
      <c r="E19" s="61">
        <f t="shared" ref="E19:E20" si="6">+B19-C19</f>
        <v>-5.8550000000000022</v>
      </c>
    </row>
    <row r="20" spans="1:6" ht="13.8">
      <c r="A20" s="53" t="s">
        <v>120</v>
      </c>
      <c r="B20" s="54">
        <v>9.9580000000000002</v>
      </c>
      <c r="C20" s="55">
        <v>9.8170000000000002</v>
      </c>
      <c r="D20" s="179">
        <f t="shared" si="5"/>
        <v>1.4362839971478136E-2</v>
      </c>
      <c r="E20" s="61">
        <f t="shared" si="6"/>
        <v>0.14100000000000001</v>
      </c>
    </row>
    <row r="21" spans="1:6" ht="13.8">
      <c r="A21" s="4" t="s">
        <v>10</v>
      </c>
      <c r="B21" s="51">
        <f>+B17-B18-B19-B20</f>
        <v>1864.867</v>
      </c>
      <c r="C21" s="25">
        <f>+C17-C18-C19-C20</f>
        <v>1683.6370000000002</v>
      </c>
      <c r="D21" s="179">
        <f t="shared" si="3"/>
        <v>0.10764196795389958</v>
      </c>
      <c r="E21" s="61">
        <f t="shared" si="4"/>
        <v>181.22999999999979</v>
      </c>
    </row>
    <row r="22" spans="1:6" s="7" customFormat="1" ht="13.8">
      <c r="A22" s="47" t="s">
        <v>17</v>
      </c>
      <c r="B22" s="54">
        <v>111.233</v>
      </c>
      <c r="C22" s="56">
        <v>110.078</v>
      </c>
      <c r="D22" s="180">
        <f t="shared" si="3"/>
        <v>1.0492559821217773E-2</v>
      </c>
      <c r="E22" s="57">
        <f t="shared" si="4"/>
        <v>1.1550000000000011</v>
      </c>
    </row>
    <row r="23" spans="1:6" ht="13.8">
      <c r="A23" s="4" t="s">
        <v>121</v>
      </c>
      <c r="B23" s="51">
        <v>99.617000000000004</v>
      </c>
      <c r="C23" s="25">
        <v>99.585999999999999</v>
      </c>
      <c r="D23" s="179">
        <f t="shared" si="3"/>
        <v>3.1128873536445667E-4</v>
      </c>
      <c r="E23" s="61">
        <f t="shared" si="4"/>
        <v>3.1000000000005912E-2</v>
      </c>
    </row>
    <row r="24" spans="1:6" ht="13.8">
      <c r="A24" s="53" t="s">
        <v>10</v>
      </c>
      <c r="B24" s="54">
        <f>+B22-B23</f>
        <v>11.616</v>
      </c>
      <c r="C24" s="55">
        <f>+C22-C23</f>
        <v>10.492000000000004</v>
      </c>
      <c r="D24" s="179">
        <f t="shared" si="3"/>
        <v>0.10712924132672463</v>
      </c>
      <c r="E24" s="61">
        <f t="shared" si="4"/>
        <v>1.1239999999999952</v>
      </c>
    </row>
    <row r="25" spans="1:6" s="7" customFormat="1" ht="13.8">
      <c r="A25" s="64" t="s">
        <v>18</v>
      </c>
      <c r="B25" s="54">
        <v>8331.4069999999992</v>
      </c>
      <c r="C25" s="56">
        <v>7914.4970000000003</v>
      </c>
      <c r="D25" s="180">
        <f t="shared" si="3"/>
        <v>5.2676752546624073E-2</v>
      </c>
      <c r="E25" s="57">
        <f t="shared" si="4"/>
        <v>416.90999999999894</v>
      </c>
    </row>
    <row r="26" spans="1:6" s="7" customFormat="1" ht="15" customHeight="1">
      <c r="A26" s="76" t="s">
        <v>19</v>
      </c>
      <c r="B26" s="77">
        <f>+B25+B22+B17</f>
        <v>10898.64</v>
      </c>
      <c r="C26" s="77">
        <f>+C25+C22+C17</f>
        <v>10296.575000000001</v>
      </c>
      <c r="D26" s="182">
        <f t="shared" si="3"/>
        <v>5.8472356098993927E-2</v>
      </c>
      <c r="E26" s="77">
        <f>+B26-C26</f>
        <v>602.06499999999869</v>
      </c>
    </row>
    <row r="27" spans="1:6" ht="13.8">
      <c r="A27" s="4"/>
      <c r="B27" s="178"/>
      <c r="C27" s="177"/>
      <c r="D27" s="178"/>
      <c r="E27" s="178"/>
      <c r="F27" s="178"/>
    </row>
    <row r="28" spans="1:6" ht="13.8">
      <c r="B28" s="158"/>
      <c r="C28" s="158"/>
      <c r="D28" s="178"/>
      <c r="E28" s="178"/>
      <c r="F28" s="178"/>
    </row>
    <row r="29" spans="1:6">
      <c r="B29" s="120"/>
      <c r="C29" s="120"/>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workbookViewId="0">
      <selection activeCell="B3" sqref="B3:B9"/>
    </sheetView>
  </sheetViews>
  <sheetFormatPr baseColWidth="10" defaultColWidth="9.109375" defaultRowHeight="13.2"/>
  <cols>
    <col min="1" max="1" width="57.109375" style="1" customWidth="1"/>
    <col min="2" max="2" width="11.109375" style="1" customWidth="1"/>
    <col min="3" max="16384" width="9.109375" style="1"/>
  </cols>
  <sheetData>
    <row r="1" spans="1:2">
      <c r="A1" s="5"/>
      <c r="B1" s="6"/>
    </row>
    <row r="2" spans="1:2" ht="14.4">
      <c r="A2" s="78" t="s">
        <v>20</v>
      </c>
      <c r="B2" s="79" t="s">
        <v>21</v>
      </c>
    </row>
    <row r="3" spans="1:2" ht="18.75" customHeight="1">
      <c r="A3" s="76" t="s">
        <v>135</v>
      </c>
      <c r="B3" s="77">
        <v>9169.6620000000003</v>
      </c>
    </row>
    <row r="4" spans="1:2" ht="13.8">
      <c r="A4" s="62" t="s">
        <v>103</v>
      </c>
      <c r="B4" s="81">
        <v>607.08199999999999</v>
      </c>
    </row>
    <row r="5" spans="1:2" ht="13.8">
      <c r="A5" s="62" t="s">
        <v>23</v>
      </c>
      <c r="B5" s="81">
        <v>-1.6759999999999999</v>
      </c>
    </row>
    <row r="6" spans="1:2" ht="13.8">
      <c r="A6" s="67" t="s">
        <v>114</v>
      </c>
      <c r="B6" s="81">
        <v>0</v>
      </c>
    </row>
    <row r="7" spans="1:2" ht="13.8">
      <c r="A7" s="63" t="s">
        <v>24</v>
      </c>
      <c r="B7" s="81">
        <v>2E-3</v>
      </c>
    </row>
    <row r="8" spans="1:2" ht="13.8">
      <c r="A8" s="62" t="s">
        <v>25</v>
      </c>
      <c r="B8" s="80">
        <f>+B4+B5+B7+B6</f>
        <v>605.4079999999999</v>
      </c>
    </row>
    <row r="9" spans="1:2" ht="19.5" customHeight="1">
      <c r="A9" s="76" t="s">
        <v>136</v>
      </c>
      <c r="B9" s="77">
        <f>+B3+B8</f>
        <v>9775.07</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5"/>
  <sheetViews>
    <sheetView workbookViewId="0">
      <selection activeCell="C19" sqref="C19"/>
    </sheetView>
  </sheetViews>
  <sheetFormatPr baseColWidth="10" defaultColWidth="9.109375" defaultRowHeight="13.8"/>
  <cols>
    <col min="1" max="1" width="51" style="8" bestFit="1" customWidth="1"/>
    <col min="2" max="3" width="9.109375" style="8"/>
    <col min="4" max="4" width="9.77734375" style="8" bestFit="1" customWidth="1"/>
    <col min="5" max="16384" width="9.109375" style="8"/>
  </cols>
  <sheetData>
    <row r="1" spans="1:5" ht="14.4" customHeight="1">
      <c r="A1" s="199" t="s">
        <v>101</v>
      </c>
      <c r="B1" s="198" t="s">
        <v>133</v>
      </c>
      <c r="C1" s="198"/>
      <c r="D1" s="198" t="s">
        <v>5</v>
      </c>
      <c r="E1" s="198"/>
    </row>
    <row r="2" spans="1:5" ht="14.4" customHeight="1">
      <c r="A2" s="199"/>
      <c r="B2" s="79">
        <v>2023</v>
      </c>
      <c r="C2" s="79">
        <v>2022</v>
      </c>
      <c r="D2" s="198"/>
      <c r="E2" s="198"/>
    </row>
    <row r="3" spans="1:5" ht="14.4" customHeight="1">
      <c r="A3" s="9"/>
      <c r="B3" s="12" t="s">
        <v>6</v>
      </c>
      <c r="C3" s="10" t="s">
        <v>6</v>
      </c>
      <c r="D3" s="11" t="s">
        <v>7</v>
      </c>
      <c r="E3" s="10" t="s">
        <v>6</v>
      </c>
    </row>
    <row r="4" spans="1:5" ht="14.4" customHeight="1">
      <c r="A4" s="71" t="s">
        <v>26</v>
      </c>
      <c r="B4" s="74">
        <v>-4.8390000000000004</v>
      </c>
      <c r="C4" s="72">
        <v>-5.6669999999999998</v>
      </c>
      <c r="D4" s="179">
        <f>+B4/C4-1</f>
        <v>-0.14610905240868177</v>
      </c>
      <c r="E4" s="61">
        <f>+B4-C4</f>
        <v>0.8279999999999994</v>
      </c>
    </row>
    <row r="5" spans="1:5" ht="14.4" customHeight="1">
      <c r="A5" s="70" t="s">
        <v>27</v>
      </c>
      <c r="B5" s="84">
        <v>1.4E-2</v>
      </c>
      <c r="C5" s="72">
        <v>1.9390000000000001</v>
      </c>
      <c r="D5" s="179">
        <f t="shared" ref="D5:D10" si="0">+B5/C5-1</f>
        <v>-0.99277978339350181</v>
      </c>
      <c r="E5" s="61">
        <f t="shared" ref="E5:E12" si="1">+B5-C5</f>
        <v>-1.925</v>
      </c>
    </row>
    <row r="6" spans="1:5" ht="14.4" customHeight="1">
      <c r="A6" s="73" t="s">
        <v>28</v>
      </c>
      <c r="B6" s="74">
        <f>+B4+B5</f>
        <v>-4.8250000000000002</v>
      </c>
      <c r="C6" s="75">
        <f>+C4+C5</f>
        <v>-3.7279999999999998</v>
      </c>
      <c r="D6" s="180">
        <f t="shared" si="0"/>
        <v>0.29425965665236076</v>
      </c>
      <c r="E6" s="57">
        <f t="shared" si="1"/>
        <v>-1.0970000000000004</v>
      </c>
    </row>
    <row r="7" spans="1:5" ht="14.4" customHeight="1">
      <c r="A7" s="71" t="s">
        <v>29</v>
      </c>
      <c r="B7" s="74">
        <v>-4.1469999999999994</v>
      </c>
      <c r="C7" s="72">
        <v>-4.6500000000000004</v>
      </c>
      <c r="D7" s="179">
        <f t="shared" si="0"/>
        <v>-0.10817204301075289</v>
      </c>
      <c r="E7" s="61">
        <f t="shared" si="1"/>
        <v>0.503000000000001</v>
      </c>
    </row>
    <row r="8" spans="1:5" ht="14.4" customHeight="1">
      <c r="A8" s="70" t="s">
        <v>30</v>
      </c>
      <c r="B8" s="84">
        <v>607.08199999999999</v>
      </c>
      <c r="C8" s="60">
        <v>1402.2570000000001</v>
      </c>
      <c r="D8" s="179">
        <f t="shared" si="0"/>
        <v>-0.5670679483147526</v>
      </c>
      <c r="E8" s="61">
        <f t="shared" si="1"/>
        <v>-795.17500000000007</v>
      </c>
    </row>
    <row r="9" spans="1:5" ht="14.4" customHeight="1">
      <c r="A9" s="71" t="s">
        <v>31</v>
      </c>
      <c r="B9" s="74">
        <v>-1.4510000000000001</v>
      </c>
      <c r="C9" s="72">
        <v>-2E-3</v>
      </c>
      <c r="D9" s="179" t="s">
        <v>22</v>
      </c>
      <c r="E9" s="61">
        <f t="shared" si="1"/>
        <v>-1.4490000000000001</v>
      </c>
    </row>
    <row r="10" spans="1:5" ht="14.4" customHeight="1">
      <c r="A10" s="71" t="s">
        <v>129</v>
      </c>
      <c r="B10" s="74">
        <v>1.3180000000000001</v>
      </c>
      <c r="C10" s="72">
        <v>7.4820000000000002</v>
      </c>
      <c r="D10" s="179">
        <f t="shared" si="0"/>
        <v>-0.82384389200748465</v>
      </c>
      <c r="E10" s="61">
        <f t="shared" si="1"/>
        <v>-6.1639999999999997</v>
      </c>
    </row>
    <row r="11" spans="1:5" ht="14.4" hidden="1" customHeight="1">
      <c r="A11" s="71" t="s">
        <v>104</v>
      </c>
      <c r="B11" s="74">
        <v>0</v>
      </c>
      <c r="C11" s="72">
        <v>-1.2E-2</v>
      </c>
      <c r="D11" s="179">
        <f>+B11/C11-1</f>
        <v>-1</v>
      </c>
      <c r="E11" s="61">
        <f t="shared" si="1"/>
        <v>1.2E-2</v>
      </c>
    </row>
    <row r="12" spans="1:5" ht="16.8" customHeight="1">
      <c r="A12" s="82" t="s">
        <v>32</v>
      </c>
      <c r="B12" s="83">
        <f>+SUM(B6:B11)</f>
        <v>597.97699999999998</v>
      </c>
      <c r="C12" s="83">
        <f>+SUM(C6:C11)</f>
        <v>1401.3470000000002</v>
      </c>
      <c r="D12" s="182">
        <f>+B12/C12-1</f>
        <v>-0.57328413305198511</v>
      </c>
      <c r="E12" s="83">
        <f t="shared" si="1"/>
        <v>-803.37000000000023</v>
      </c>
    </row>
    <row r="13" spans="1:5">
      <c r="B13" s="140"/>
    </row>
    <row r="14" spans="1:5">
      <c r="B14" s="163"/>
      <c r="C14" s="163"/>
      <c r="E14" s="60"/>
    </row>
    <row r="15" spans="1:5">
      <c r="B15" s="140"/>
      <c r="C15" s="140"/>
      <c r="D15" s="157"/>
      <c r="E15" s="60"/>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5"/>
  <sheetViews>
    <sheetView workbookViewId="0">
      <selection activeCell="D28" sqref="D28"/>
    </sheetView>
  </sheetViews>
  <sheetFormatPr baseColWidth="10" defaultColWidth="9.109375" defaultRowHeight="13.8"/>
  <cols>
    <col min="1" max="1" width="50.88671875" style="8" bestFit="1" customWidth="1"/>
    <col min="2" max="3" width="13.6640625" style="8" customWidth="1"/>
    <col min="4" max="4" width="9.77734375" style="8" bestFit="1" customWidth="1"/>
    <col min="5" max="16384" width="9.109375" style="8"/>
  </cols>
  <sheetData>
    <row r="1" spans="1:5" ht="15.75" customHeight="1">
      <c r="A1" s="199" t="s">
        <v>125</v>
      </c>
      <c r="B1" s="198" t="s">
        <v>133</v>
      </c>
      <c r="C1" s="198"/>
      <c r="D1" s="198" t="s">
        <v>5</v>
      </c>
      <c r="E1" s="198"/>
    </row>
    <row r="2" spans="1:5" ht="14.4">
      <c r="A2" s="199"/>
      <c r="B2" s="79">
        <v>2023</v>
      </c>
      <c r="C2" s="79">
        <v>2022</v>
      </c>
      <c r="D2" s="198"/>
      <c r="E2" s="198"/>
    </row>
    <row r="3" spans="1:5" ht="14.4">
      <c r="A3" s="146" t="s">
        <v>108</v>
      </c>
      <c r="B3" s="141">
        <v>97.197000000000003</v>
      </c>
      <c r="C3" s="141">
        <v>23.687999999999999</v>
      </c>
      <c r="D3" s="183">
        <f>+B3/C3-1</f>
        <v>3.103216818642351</v>
      </c>
      <c r="E3" s="145">
        <f>+B3-C3</f>
        <v>73.509</v>
      </c>
    </row>
    <row r="4" spans="1:5" s="13" customFormat="1">
      <c r="A4" s="87" t="s">
        <v>33</v>
      </c>
      <c r="B4" s="88">
        <v>-9.0549999999999997</v>
      </c>
      <c r="C4" s="89">
        <v>-3.8119999999999998</v>
      </c>
      <c r="D4" s="184">
        <f>+B4/C4-1</f>
        <v>1.3753934942287511</v>
      </c>
      <c r="E4" s="89">
        <f>+B4-C4</f>
        <v>-5.2430000000000003</v>
      </c>
    </row>
    <row r="5" spans="1:5" hidden="1">
      <c r="A5" s="90" t="s">
        <v>34</v>
      </c>
      <c r="B5" s="88" t="s">
        <v>22</v>
      </c>
      <c r="C5" s="91" t="s">
        <v>22</v>
      </c>
      <c r="D5" s="185" t="s">
        <v>22</v>
      </c>
      <c r="E5" s="91" t="s">
        <v>22</v>
      </c>
    </row>
    <row r="6" spans="1:5">
      <c r="A6" s="90" t="s">
        <v>35</v>
      </c>
      <c r="B6" s="88">
        <v>-9.0549999999999997</v>
      </c>
      <c r="C6" s="91">
        <v>-3.81</v>
      </c>
      <c r="D6" s="185">
        <f t="shared" ref="D6:D17" si="0">+B6/C6-1</f>
        <v>1.3766404199475066</v>
      </c>
      <c r="E6" s="91">
        <f t="shared" ref="E6:E17" si="1">+B6-C6</f>
        <v>-5.2449999999999992</v>
      </c>
    </row>
    <row r="7" spans="1:5">
      <c r="A7" s="67" t="s">
        <v>36</v>
      </c>
      <c r="B7" s="85">
        <v>0</v>
      </c>
      <c r="C7" s="86">
        <v>-2E-3</v>
      </c>
      <c r="D7" s="185">
        <f t="shared" si="0"/>
        <v>-1</v>
      </c>
      <c r="E7" s="91">
        <f t="shared" si="1"/>
        <v>2E-3</v>
      </c>
    </row>
    <row r="8" spans="1:5" s="13" customFormat="1">
      <c r="A8" s="87" t="s">
        <v>37</v>
      </c>
      <c r="B8" s="88">
        <v>0.86099999999999999</v>
      </c>
      <c r="C8" s="89">
        <v>2.8149999999999999</v>
      </c>
      <c r="D8" s="186">
        <f t="shared" si="0"/>
        <v>-0.69413854351687387</v>
      </c>
      <c r="E8" s="89">
        <f t="shared" si="1"/>
        <v>-1.954</v>
      </c>
    </row>
    <row r="9" spans="1:5">
      <c r="A9" s="90" t="s">
        <v>105</v>
      </c>
      <c r="B9" s="88">
        <v>-0.02</v>
      </c>
      <c r="C9" s="91">
        <v>2.8049999999999997</v>
      </c>
      <c r="D9" s="185">
        <f>+B9/C9-1</f>
        <v>-1.0071301247771836</v>
      </c>
      <c r="E9" s="91">
        <f t="shared" ref="E9" si="2">+B9-C9</f>
        <v>-2.8249999999999997</v>
      </c>
    </row>
    <row r="10" spans="1:5" hidden="1">
      <c r="A10" s="67" t="s">
        <v>112</v>
      </c>
      <c r="B10" s="85" t="s">
        <v>22</v>
      </c>
      <c r="C10" s="86" t="s">
        <v>22</v>
      </c>
      <c r="D10" s="185" t="s">
        <v>22</v>
      </c>
      <c r="E10" s="91" t="s">
        <v>22</v>
      </c>
    </row>
    <row r="11" spans="1:5">
      <c r="A11" s="90" t="s">
        <v>40</v>
      </c>
      <c r="B11" s="88">
        <v>0.88100000000000001</v>
      </c>
      <c r="C11" s="91">
        <v>0.01</v>
      </c>
      <c r="D11" s="185">
        <f t="shared" si="0"/>
        <v>87.1</v>
      </c>
      <c r="E11" s="91">
        <f t="shared" si="1"/>
        <v>0.871</v>
      </c>
    </row>
    <row r="12" spans="1:5" s="13" customFormat="1">
      <c r="A12" s="9" t="s">
        <v>38</v>
      </c>
      <c r="B12" s="85">
        <v>-5.2329999999999997</v>
      </c>
      <c r="C12" s="92">
        <v>-5.2030000000000003</v>
      </c>
      <c r="D12" s="186">
        <f t="shared" si="0"/>
        <v>5.7659042859887766E-3</v>
      </c>
      <c r="E12" s="89">
        <f t="shared" si="1"/>
        <v>-2.9999999999999361E-2</v>
      </c>
    </row>
    <row r="13" spans="1:5" s="13" customFormat="1" hidden="1">
      <c r="A13" s="90" t="s">
        <v>111</v>
      </c>
      <c r="B13" s="88"/>
      <c r="C13" s="91"/>
      <c r="D13" s="185" t="e">
        <f t="shared" si="0"/>
        <v>#DIV/0!</v>
      </c>
      <c r="E13" s="91">
        <f t="shared" ref="E13" si="3">+B13-C13</f>
        <v>0</v>
      </c>
    </row>
    <row r="14" spans="1:5">
      <c r="A14" s="90" t="s">
        <v>106</v>
      </c>
      <c r="B14" s="88">
        <v>-5</v>
      </c>
      <c r="C14" s="91">
        <v>-5</v>
      </c>
      <c r="D14" s="187">
        <f t="shared" si="0"/>
        <v>0</v>
      </c>
      <c r="E14" s="91">
        <f t="shared" si="1"/>
        <v>0</v>
      </c>
    </row>
    <row r="15" spans="1:5" hidden="1">
      <c r="A15" s="90" t="s">
        <v>113</v>
      </c>
      <c r="B15" s="88"/>
      <c r="C15" s="91"/>
      <c r="D15" s="187" t="e">
        <f t="shared" ref="D15" si="4">+B15/C15-1</f>
        <v>#DIV/0!</v>
      </c>
      <c r="E15" s="91">
        <f t="shared" ref="E15" si="5">+B15-C15</f>
        <v>0</v>
      </c>
    </row>
    <row r="16" spans="1:5">
      <c r="A16" s="90" t="s">
        <v>39</v>
      </c>
      <c r="B16" s="88">
        <v>-0.23299999999999998</v>
      </c>
      <c r="C16" s="91">
        <v>-0.20300000000000001</v>
      </c>
      <c r="D16" s="188">
        <f t="shared" si="0"/>
        <v>0.14778325123152691</v>
      </c>
      <c r="E16" s="91">
        <f t="shared" si="1"/>
        <v>-2.9999999999999971E-2</v>
      </c>
    </row>
    <row r="17" spans="1:5">
      <c r="A17" s="87" t="s">
        <v>123</v>
      </c>
      <c r="B17" s="88">
        <v>0.27400000000000002</v>
      </c>
      <c r="C17" s="91">
        <v>2.1999999999999999E-2</v>
      </c>
      <c r="D17" s="188">
        <f t="shared" si="0"/>
        <v>11.454545454545457</v>
      </c>
      <c r="E17" s="91">
        <f t="shared" si="1"/>
        <v>0.252</v>
      </c>
    </row>
    <row r="18" spans="1:5">
      <c r="A18" s="138" t="s">
        <v>124</v>
      </c>
      <c r="B18" s="148">
        <v>-13.153</v>
      </c>
      <c r="C18" s="148">
        <v>-6.1779999999999999</v>
      </c>
      <c r="D18" s="189">
        <f>+B18/C18-1</f>
        <v>1.129006150857883</v>
      </c>
      <c r="E18" s="148">
        <f>+B18-C18</f>
        <v>-6.9750000000000005</v>
      </c>
    </row>
    <row r="19" spans="1:5" ht="17.25" customHeight="1">
      <c r="A19" s="146" t="s">
        <v>107</v>
      </c>
      <c r="B19" s="145">
        <v>84.043999999999997</v>
      </c>
      <c r="C19" s="145">
        <v>17.510000000000002</v>
      </c>
      <c r="D19" s="190">
        <f>+B19/C19-1</f>
        <v>3.7997715591090797</v>
      </c>
      <c r="E19" s="145">
        <f>+B19-C19</f>
        <v>66.533999999999992</v>
      </c>
    </row>
    <row r="20" spans="1:5">
      <c r="B20" s="14"/>
      <c r="C20" s="14"/>
      <c r="D20" s="149"/>
      <c r="E20" s="86"/>
    </row>
    <row r="21" spans="1:5">
      <c r="B21" s="140"/>
      <c r="C21" s="140"/>
      <c r="D21" s="149"/>
      <c r="E21" s="86"/>
    </row>
    <row r="22" spans="1:5">
      <c r="B22" s="140"/>
      <c r="C22" s="140"/>
      <c r="D22" s="149"/>
      <c r="E22" s="86"/>
    </row>
    <row r="23" spans="1:5">
      <c r="B23" s="121"/>
      <c r="D23" s="144"/>
      <c r="E23" s="92"/>
    </row>
    <row r="24" spans="1:5">
      <c r="B24" s="140"/>
      <c r="D24" s="143"/>
      <c r="E24" s="142"/>
    </row>
    <row r="25" spans="1:5">
      <c r="D25" s="143"/>
      <c r="E25" s="142"/>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D3" sqref="D3:E4"/>
    </sheetView>
  </sheetViews>
  <sheetFormatPr baseColWidth="10" defaultColWidth="9.109375" defaultRowHeight="13.8"/>
  <cols>
    <col min="1" max="1" width="17" style="8" bestFit="1" customWidth="1"/>
    <col min="2" max="2" width="9.109375" style="8"/>
    <col min="3" max="3" width="20.44140625" style="8" customWidth="1"/>
    <col min="4" max="5" width="19" style="8" customWidth="1"/>
    <col min="6" max="16384" width="9.109375" style="8"/>
  </cols>
  <sheetData>
    <row r="1" spans="1:5" ht="15" customHeight="1">
      <c r="A1" s="209" t="s">
        <v>102</v>
      </c>
      <c r="B1" s="79"/>
      <c r="C1" s="79"/>
      <c r="D1" s="198" t="s">
        <v>137</v>
      </c>
      <c r="E1" s="198" t="s">
        <v>128</v>
      </c>
    </row>
    <row r="2" spans="1:5" ht="14.4">
      <c r="A2" s="210"/>
      <c r="B2" s="79"/>
      <c r="C2" s="79"/>
      <c r="D2" s="208"/>
      <c r="E2" s="208"/>
    </row>
    <row r="3" spans="1:5">
      <c r="A3" s="200" t="s">
        <v>41</v>
      </c>
      <c r="B3" s="202" t="s">
        <v>42</v>
      </c>
      <c r="C3" s="93" t="s">
        <v>43</v>
      </c>
      <c r="D3" s="204">
        <f>+Balance!B4/Balance!B17</f>
        <v>0.24661400651465798</v>
      </c>
      <c r="E3" s="206">
        <v>0.26900000000000002</v>
      </c>
    </row>
    <row r="4" spans="1:5">
      <c r="A4" s="201"/>
      <c r="B4" s="203"/>
      <c r="C4" s="94" t="s">
        <v>44</v>
      </c>
      <c r="D4" s="205"/>
      <c r="E4" s="207"/>
    </row>
  </sheetData>
  <mergeCells count="7">
    <mergeCell ref="A3:A4"/>
    <mergeCell ref="B3:B4"/>
    <mergeCell ref="D3:D4"/>
    <mergeCell ref="E3:E4"/>
    <mergeCell ref="D1:D2"/>
    <mergeCell ref="E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I22" sqref="I22"/>
    </sheetView>
  </sheetViews>
  <sheetFormatPr baseColWidth="10" defaultColWidth="9.109375" defaultRowHeight="13.2"/>
  <cols>
    <col min="1" max="1" width="25.33203125" style="15" bestFit="1" customWidth="1"/>
    <col min="2" max="2" width="9.109375" style="15"/>
    <col min="3" max="3" width="26" style="15" customWidth="1"/>
    <col min="4" max="5" width="13.109375" style="15" customWidth="1"/>
    <col min="6" max="16384" width="9.109375" style="15"/>
  </cols>
  <sheetData>
    <row r="1" spans="1:16" ht="39.6">
      <c r="A1" s="65" t="s">
        <v>45</v>
      </c>
      <c r="B1" s="65"/>
      <c r="C1" s="65"/>
      <c r="D1" s="66" t="s">
        <v>134</v>
      </c>
      <c r="E1" s="66" t="s">
        <v>127</v>
      </c>
      <c r="F1" s="166"/>
      <c r="G1" s="166"/>
      <c r="H1" s="166"/>
      <c r="I1" s="166"/>
      <c r="J1" s="166"/>
      <c r="K1" s="166"/>
      <c r="L1" s="166"/>
      <c r="M1" s="166"/>
      <c r="N1" s="166"/>
      <c r="O1" s="166"/>
      <c r="P1" s="166"/>
    </row>
    <row r="2" spans="1:16" ht="13.8">
      <c r="A2" s="211" t="s">
        <v>46</v>
      </c>
      <c r="B2" s="213" t="s">
        <v>42</v>
      </c>
      <c r="C2" s="95" t="s">
        <v>47</v>
      </c>
      <c r="D2" s="215">
        <f>+(Balance!B17+Balance!B22)/Balance!B25</f>
        <v>0.30813918945503449</v>
      </c>
      <c r="E2" s="217">
        <v>0.30099999999999999</v>
      </c>
      <c r="F2" s="166"/>
      <c r="G2" s="166"/>
      <c r="H2" s="166"/>
      <c r="I2" s="166"/>
      <c r="J2" s="166"/>
      <c r="K2" s="166"/>
      <c r="L2" s="166"/>
      <c r="M2" s="166"/>
      <c r="N2" s="166"/>
      <c r="O2" s="166"/>
      <c r="P2" s="166"/>
    </row>
    <row r="3" spans="1:16" ht="13.8">
      <c r="A3" s="212"/>
      <c r="B3" s="214"/>
      <c r="C3" s="96" t="s">
        <v>48</v>
      </c>
      <c r="D3" s="216"/>
      <c r="E3" s="218"/>
      <c r="F3" s="166"/>
      <c r="G3" s="166"/>
      <c r="H3" s="166"/>
      <c r="I3" s="166"/>
      <c r="J3" s="166"/>
      <c r="K3" s="166"/>
      <c r="L3" s="166"/>
      <c r="M3" s="166"/>
      <c r="N3" s="166"/>
      <c r="O3" s="166"/>
      <c r="P3" s="166"/>
    </row>
    <row r="4" spans="1:16" ht="13.8">
      <c r="A4" s="219" t="s">
        <v>49</v>
      </c>
      <c r="B4" s="220" t="s">
        <v>42</v>
      </c>
      <c r="C4" s="20" t="s">
        <v>44</v>
      </c>
      <c r="D4" s="221">
        <f>+Balance!B17/(Balance!B17+Balance!B22)</f>
        <v>0.9566720278213936</v>
      </c>
      <c r="E4" s="222">
        <v>0.95399999999999996</v>
      </c>
      <c r="F4" s="166"/>
      <c r="G4" s="166"/>
      <c r="H4" s="166"/>
      <c r="I4" s="166"/>
      <c r="J4" s="166"/>
      <c r="K4" s="166"/>
      <c r="L4" s="166"/>
      <c r="M4" s="166"/>
      <c r="N4" s="166"/>
      <c r="O4" s="166"/>
      <c r="P4" s="166"/>
    </row>
    <row r="5" spans="1:16" ht="13.8">
      <c r="A5" s="219"/>
      <c r="B5" s="220"/>
      <c r="C5" s="3" t="s">
        <v>47</v>
      </c>
      <c r="D5" s="221"/>
      <c r="E5" s="222"/>
      <c r="F5" s="166"/>
      <c r="G5" s="166"/>
      <c r="H5" s="166"/>
      <c r="I5" s="166"/>
      <c r="J5" s="166"/>
      <c r="K5" s="166"/>
      <c r="L5" s="166"/>
      <c r="M5" s="166"/>
      <c r="N5" s="166"/>
      <c r="O5" s="166"/>
      <c r="P5" s="166"/>
    </row>
    <row r="6" spans="1:16" ht="13.8">
      <c r="A6" s="211" t="s">
        <v>50</v>
      </c>
      <c r="B6" s="213" t="s">
        <v>42</v>
      </c>
      <c r="C6" s="95" t="s">
        <v>51</v>
      </c>
      <c r="D6" s="215">
        <f>1-D4</f>
        <v>4.33279721786064E-2</v>
      </c>
      <c r="E6" s="217">
        <v>4.5999999999999999E-2</v>
      </c>
      <c r="F6" s="166"/>
      <c r="G6" s="166"/>
      <c r="H6" s="166"/>
      <c r="I6" s="166"/>
      <c r="J6" s="166"/>
      <c r="K6" s="166"/>
      <c r="L6" s="166"/>
      <c r="M6" s="166"/>
      <c r="N6" s="166"/>
      <c r="O6" s="166"/>
      <c r="P6" s="166"/>
    </row>
    <row r="7" spans="1:16" ht="13.8">
      <c r="A7" s="212"/>
      <c r="B7" s="214"/>
      <c r="C7" s="96" t="s">
        <v>47</v>
      </c>
      <c r="D7" s="216"/>
      <c r="E7" s="218"/>
      <c r="F7" s="166"/>
      <c r="G7" s="166"/>
      <c r="H7" s="166"/>
      <c r="I7" s="166"/>
      <c r="J7" s="166"/>
      <c r="K7" s="166"/>
      <c r="L7" s="166"/>
      <c r="M7" s="166"/>
      <c r="N7" s="166"/>
      <c r="O7" s="166"/>
      <c r="P7" s="166"/>
    </row>
    <row r="8" spans="1:16" ht="13.8">
      <c r="A8" s="211" t="s">
        <v>52</v>
      </c>
      <c r="B8" s="213" t="s">
        <v>42</v>
      </c>
      <c r="C8" s="97" t="s">
        <v>53</v>
      </c>
      <c r="D8" s="223">
        <v>233</v>
      </c>
      <c r="E8" s="226">
        <v>267.7</v>
      </c>
      <c r="F8" s="166"/>
      <c r="G8" s="166"/>
      <c r="H8" s="166"/>
      <c r="I8" s="166"/>
      <c r="J8" s="166"/>
      <c r="K8" s="166"/>
      <c r="L8" s="166"/>
      <c r="M8" s="166"/>
      <c r="N8" s="166"/>
      <c r="O8" s="166"/>
      <c r="P8" s="166"/>
    </row>
    <row r="9" spans="1:16" ht="13.8">
      <c r="A9" s="219"/>
      <c r="B9" s="220"/>
      <c r="C9" s="3" t="s">
        <v>130</v>
      </c>
      <c r="D9" s="224"/>
      <c r="E9" s="227"/>
      <c r="F9" s="166"/>
      <c r="G9" s="166"/>
      <c r="H9" s="166"/>
      <c r="I9" s="166"/>
      <c r="J9" s="166"/>
      <c r="K9" s="166"/>
      <c r="L9" s="166"/>
      <c r="M9" s="166"/>
      <c r="N9" s="166"/>
      <c r="O9" s="166"/>
      <c r="P9" s="166"/>
    </row>
    <row r="10" spans="1:16" ht="13.8">
      <c r="A10" s="212"/>
      <c r="B10" s="214"/>
      <c r="C10" s="96" t="s">
        <v>131</v>
      </c>
      <c r="D10" s="225"/>
      <c r="E10" s="228"/>
      <c r="F10" s="166"/>
      <c r="G10" s="166"/>
      <c r="H10" s="166"/>
      <c r="I10" s="166"/>
      <c r="J10" s="166"/>
      <c r="K10" s="166"/>
      <c r="L10" s="166"/>
      <c r="M10" s="166"/>
      <c r="N10" s="166"/>
      <c r="O10" s="166"/>
      <c r="P10" s="166"/>
    </row>
    <row r="11" spans="1:16">
      <c r="C11" s="166"/>
      <c r="D11" s="139"/>
      <c r="E11" s="139"/>
      <c r="F11" s="166"/>
      <c r="G11" s="166"/>
      <c r="H11" s="166"/>
      <c r="I11" s="166"/>
      <c r="J11" s="166"/>
      <c r="K11" s="166"/>
      <c r="L11" s="166"/>
      <c r="M11" s="166"/>
      <c r="N11" s="166"/>
      <c r="O11" s="166"/>
      <c r="P11" s="166"/>
    </row>
    <row r="12" spans="1:16">
      <c r="C12" s="166"/>
      <c r="D12" s="159"/>
      <c r="E12" s="159"/>
      <c r="F12" s="166"/>
      <c r="G12" s="166"/>
      <c r="H12" s="166"/>
      <c r="I12" s="166"/>
      <c r="J12" s="166"/>
      <c r="K12" s="166"/>
      <c r="L12" s="166"/>
      <c r="M12" s="166"/>
      <c r="N12" s="166"/>
      <c r="O12" s="166"/>
      <c r="P12" s="166"/>
    </row>
    <row r="13" spans="1:16">
      <c r="C13" s="166"/>
      <c r="D13" s="139"/>
      <c r="E13" s="139"/>
      <c r="F13" s="166"/>
      <c r="G13" s="166"/>
      <c r="H13" s="166"/>
      <c r="I13" s="166"/>
      <c r="J13" s="166"/>
      <c r="K13" s="166"/>
      <c r="L13" s="166"/>
      <c r="M13" s="166"/>
      <c r="N13" s="166"/>
      <c r="O13" s="166"/>
      <c r="P13" s="166"/>
    </row>
    <row r="14" spans="1:16">
      <c r="C14" s="166"/>
      <c r="D14" s="172"/>
      <c r="E14" s="172"/>
      <c r="F14" s="166"/>
      <c r="G14" s="166"/>
      <c r="H14" s="166"/>
      <c r="I14" s="166"/>
      <c r="J14" s="166"/>
      <c r="K14" s="166"/>
      <c r="L14" s="166"/>
      <c r="M14" s="166"/>
      <c r="N14" s="166"/>
      <c r="O14" s="166"/>
      <c r="P14" s="166"/>
    </row>
    <row r="15" spans="1:16">
      <c r="C15" s="166"/>
      <c r="D15" s="139"/>
      <c r="E15" s="139"/>
      <c r="F15" s="166"/>
      <c r="G15" s="166"/>
      <c r="H15" s="166"/>
      <c r="I15" s="166"/>
      <c r="J15" s="166"/>
      <c r="K15" s="166"/>
      <c r="L15" s="166"/>
      <c r="M15" s="166"/>
      <c r="N15" s="166"/>
      <c r="O15" s="166"/>
      <c r="P15" s="166"/>
    </row>
    <row r="16" spans="1:16">
      <c r="C16" s="166"/>
      <c r="D16" s="139"/>
      <c r="E16" s="139"/>
      <c r="F16" s="166"/>
      <c r="G16" s="166"/>
      <c r="H16" s="166"/>
      <c r="I16" s="166"/>
      <c r="J16" s="166"/>
      <c r="K16" s="166"/>
      <c r="L16" s="166"/>
      <c r="M16" s="166"/>
      <c r="N16" s="166"/>
      <c r="O16" s="166"/>
      <c r="P16" s="166"/>
    </row>
    <row r="17" spans="6:16">
      <c r="F17" s="166"/>
      <c r="G17" s="166"/>
      <c r="H17" s="166"/>
      <c r="I17" s="166"/>
      <c r="J17" s="166"/>
      <c r="K17" s="166"/>
      <c r="L17" s="166"/>
      <c r="M17" s="166"/>
      <c r="N17" s="166"/>
      <c r="O17" s="166"/>
      <c r="P17" s="166"/>
    </row>
    <row r="18" spans="6:16">
      <c r="F18" s="166"/>
      <c r="G18" s="166"/>
      <c r="H18" s="166"/>
      <c r="I18" s="166"/>
      <c r="J18" s="166"/>
      <c r="K18" s="166"/>
      <c r="L18" s="166"/>
      <c r="M18" s="166"/>
      <c r="N18" s="166"/>
      <c r="O18" s="166"/>
      <c r="P18" s="166"/>
    </row>
    <row r="19" spans="6:16">
      <c r="F19" s="166"/>
      <c r="G19" s="166"/>
      <c r="H19" s="166"/>
      <c r="I19" s="166"/>
      <c r="J19" s="166"/>
      <c r="K19" s="166"/>
      <c r="L19" s="166"/>
      <c r="M19" s="166"/>
      <c r="N19" s="166"/>
      <c r="O19" s="166"/>
      <c r="P19" s="166"/>
    </row>
    <row r="20" spans="6:16">
      <c r="F20" s="166"/>
      <c r="G20" s="166"/>
      <c r="H20" s="166"/>
      <c r="I20" s="166"/>
      <c r="J20" s="166"/>
      <c r="K20" s="166"/>
      <c r="L20" s="166"/>
      <c r="M20" s="166"/>
      <c r="N20" s="166"/>
      <c r="O20" s="166"/>
      <c r="P20" s="166"/>
    </row>
    <row r="21" spans="6:16">
      <c r="F21" s="166"/>
      <c r="G21" s="166"/>
      <c r="H21" s="166"/>
      <c r="I21" s="166"/>
      <c r="J21" s="166"/>
      <c r="K21" s="166"/>
      <c r="L21" s="166"/>
      <c r="M21" s="166"/>
      <c r="N21" s="166"/>
      <c r="O21" s="166"/>
      <c r="P21" s="166"/>
    </row>
  </sheetData>
  <mergeCells count="16">
    <mergeCell ref="A6:A7"/>
    <mergeCell ref="B6:B7"/>
    <mergeCell ref="D6:D7"/>
    <mergeCell ref="E6:E7"/>
    <mergeCell ref="A8:A10"/>
    <mergeCell ref="B8:B10"/>
    <mergeCell ref="D8:D10"/>
    <mergeCell ref="E8:E10"/>
    <mergeCell ref="A2:A3"/>
    <mergeCell ref="B2:B3"/>
    <mergeCell ref="D2:D3"/>
    <mergeCell ref="E2:E3"/>
    <mergeCell ref="A4:A5"/>
    <mergeCell ref="B4:B5"/>
    <mergeCell ref="D4:D5"/>
    <mergeCell ref="E4: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P14"/>
  <sheetViews>
    <sheetView workbookViewId="0">
      <selection activeCell="K13" sqref="K13"/>
    </sheetView>
  </sheetViews>
  <sheetFormatPr baseColWidth="10" defaultColWidth="9.109375" defaultRowHeight="13.2"/>
  <cols>
    <col min="1" max="1" width="23.6640625" style="1" bestFit="1" customWidth="1"/>
    <col min="2" max="2" width="9.109375" style="1"/>
    <col min="3" max="3" width="26.33203125" style="1" bestFit="1" customWidth="1"/>
    <col min="4" max="5" width="11.44140625" style="1" customWidth="1"/>
    <col min="6" max="16384" width="9.109375" style="1"/>
  </cols>
  <sheetData>
    <row r="1" spans="1:16" s="17" customFormat="1" ht="39.6">
      <c r="A1" s="65" t="s">
        <v>54</v>
      </c>
      <c r="B1" s="65"/>
      <c r="C1" s="65"/>
      <c r="D1" s="66" t="s">
        <v>134</v>
      </c>
      <c r="E1" s="66" t="s">
        <v>127</v>
      </c>
    </row>
    <row r="2" spans="1:16" ht="13.8">
      <c r="A2" s="229" t="s">
        <v>55</v>
      </c>
      <c r="B2" s="213" t="s">
        <v>42</v>
      </c>
      <c r="C2" s="95" t="s">
        <v>56</v>
      </c>
      <c r="D2" s="215">
        <v>0.67</v>
      </c>
      <c r="E2" s="217">
        <v>0.86899999999999999</v>
      </c>
    </row>
    <row r="3" spans="1:16" ht="13.8">
      <c r="A3" s="230"/>
      <c r="B3" s="214"/>
      <c r="C3" s="96" t="s">
        <v>57</v>
      </c>
      <c r="D3" s="216"/>
      <c r="E3" s="218"/>
    </row>
    <row r="4" spans="1:16" ht="13.8">
      <c r="A4" s="229" t="s">
        <v>58</v>
      </c>
      <c r="B4" s="213" t="s">
        <v>42</v>
      </c>
      <c r="C4" s="95" t="s">
        <v>56</v>
      </c>
      <c r="D4" s="215">
        <v>0.44900000000000001</v>
      </c>
      <c r="E4" s="217">
        <v>0.68200000000000005</v>
      </c>
    </row>
    <row r="5" spans="1:16" ht="13.8">
      <c r="A5" s="230"/>
      <c r="B5" s="214"/>
      <c r="C5" s="96" t="s">
        <v>59</v>
      </c>
      <c r="D5" s="216"/>
      <c r="E5" s="218"/>
    </row>
    <row r="6" spans="1:16" ht="13.8">
      <c r="A6" s="237" t="s">
        <v>60</v>
      </c>
      <c r="B6" s="220" t="s">
        <v>42</v>
      </c>
      <c r="C6" s="3" t="s">
        <v>61</v>
      </c>
      <c r="D6" s="221">
        <v>0.27400000000000002</v>
      </c>
      <c r="E6" s="217">
        <v>0.34100000000000003</v>
      </c>
    </row>
    <row r="7" spans="1:16" ht="13.8">
      <c r="A7" s="237"/>
      <c r="B7" s="220"/>
      <c r="C7" s="20" t="s">
        <v>62</v>
      </c>
      <c r="D7" s="221"/>
      <c r="E7" s="222"/>
      <c r="K7" s="139"/>
      <c r="L7" s="139"/>
      <c r="M7" s="139"/>
      <c r="N7" s="139"/>
      <c r="O7" s="139"/>
    </row>
    <row r="8" spans="1:16" ht="13.8">
      <c r="A8" s="237"/>
      <c r="B8" s="220"/>
      <c r="C8" s="3" t="s">
        <v>63</v>
      </c>
      <c r="D8" s="221"/>
      <c r="E8" s="218"/>
      <c r="J8" s="139"/>
      <c r="K8" s="119"/>
      <c r="L8" s="119"/>
      <c r="M8" s="119"/>
      <c r="N8" s="119"/>
      <c r="O8" s="119"/>
    </row>
    <row r="9" spans="1:16" ht="13.8">
      <c r="A9" s="229" t="s">
        <v>126</v>
      </c>
      <c r="B9" s="213" t="s">
        <v>42</v>
      </c>
      <c r="C9" s="95" t="s">
        <v>109</v>
      </c>
      <c r="D9" s="215">
        <v>0.29599999999999999</v>
      </c>
      <c r="E9" s="217">
        <v>0.246</v>
      </c>
      <c r="J9" s="139"/>
      <c r="K9" s="119"/>
      <c r="L9" s="119"/>
      <c r="M9" s="119"/>
      <c r="N9" s="119"/>
      <c r="O9" s="119"/>
    </row>
    <row r="10" spans="1:16" ht="13.8">
      <c r="A10" s="230"/>
      <c r="B10" s="214"/>
      <c r="C10" s="96" t="s">
        <v>56</v>
      </c>
      <c r="D10" s="216"/>
      <c r="E10" s="218"/>
      <c r="J10" s="139"/>
      <c r="K10" s="119"/>
      <c r="L10" s="119"/>
      <c r="M10" s="119"/>
      <c r="N10" s="119"/>
      <c r="O10" s="119"/>
      <c r="P10" s="118"/>
    </row>
    <row r="11" spans="1:16" ht="13.8">
      <c r="A11" s="229" t="s">
        <v>64</v>
      </c>
      <c r="B11" s="213" t="s">
        <v>42</v>
      </c>
      <c r="C11" s="95" t="s">
        <v>56</v>
      </c>
      <c r="D11" s="231">
        <v>9.2999999999999999E-2</v>
      </c>
      <c r="E11" s="233">
        <v>0.108</v>
      </c>
      <c r="J11" s="139"/>
      <c r="K11" s="119"/>
      <c r="L11" s="119"/>
      <c r="M11" s="119"/>
      <c r="N11" s="119"/>
      <c r="O11" s="119"/>
    </row>
    <row r="12" spans="1:16" ht="13.8">
      <c r="A12" s="230"/>
      <c r="B12" s="214"/>
      <c r="C12" s="96" t="s">
        <v>65</v>
      </c>
      <c r="D12" s="232"/>
      <c r="E12" s="234"/>
    </row>
    <row r="13" spans="1:16" ht="25.5" customHeight="1">
      <c r="A13" s="236" t="s">
        <v>66</v>
      </c>
      <c r="B13" s="236"/>
      <c r="C13" s="236"/>
      <c r="D13" s="173">
        <v>79.040000000000006</v>
      </c>
      <c r="E13" s="175">
        <v>67</v>
      </c>
    </row>
    <row r="14" spans="1:16" ht="13.8" customHeight="1">
      <c r="A14" s="235" t="s">
        <v>142</v>
      </c>
      <c r="B14" s="235"/>
      <c r="C14" s="235"/>
      <c r="D14" s="111"/>
    </row>
  </sheetData>
  <mergeCells count="22">
    <mergeCell ref="A14:C14"/>
    <mergeCell ref="A13:C13"/>
    <mergeCell ref="A6:A8"/>
    <mergeCell ref="B6:B8"/>
    <mergeCell ref="D6:D8"/>
    <mergeCell ref="B9:B10"/>
    <mergeCell ref="E6:E8"/>
    <mergeCell ref="A11:A12"/>
    <mergeCell ref="B11:B12"/>
    <mergeCell ref="D11:D12"/>
    <mergeCell ref="E11:E12"/>
    <mergeCell ref="A9:A10"/>
    <mergeCell ref="D9:D10"/>
    <mergeCell ref="E9:E10"/>
    <mergeCell ref="A2:A3"/>
    <mergeCell ref="B2:B3"/>
    <mergeCell ref="D2:D3"/>
    <mergeCell ref="E2:E3"/>
    <mergeCell ref="A4:A5"/>
    <mergeCell ref="B4:B5"/>
    <mergeCell ref="D4:D5"/>
    <mergeCell ref="E4:E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I39"/>
  <sheetViews>
    <sheetView tabSelected="1" workbookViewId="0">
      <selection activeCell="C2" sqref="C2"/>
    </sheetView>
  </sheetViews>
  <sheetFormatPr baseColWidth="10" defaultColWidth="9.109375" defaultRowHeight="13.8"/>
  <cols>
    <col min="1" max="1" width="60.44140625" style="8" bestFit="1" customWidth="1"/>
    <col min="2" max="2" width="10.6640625" style="8" bestFit="1" customWidth="1"/>
    <col min="3" max="4" width="13.6640625" style="114" customWidth="1"/>
    <col min="5" max="5" width="8.6640625" style="8" bestFit="1" customWidth="1"/>
    <col min="6" max="16384" width="9.109375" style="8"/>
  </cols>
  <sheetData>
    <row r="1" spans="1:8" ht="14.4">
      <c r="A1" s="238" t="s">
        <v>91</v>
      </c>
      <c r="B1" s="99"/>
      <c r="C1" s="198" t="s">
        <v>143</v>
      </c>
      <c r="D1" s="198"/>
      <c r="E1" s="209" t="s">
        <v>5</v>
      </c>
      <c r="F1" s="209"/>
    </row>
    <row r="2" spans="1:8" ht="14.4">
      <c r="A2" s="238"/>
      <c r="B2" s="100"/>
      <c r="C2" s="79">
        <v>2023</v>
      </c>
      <c r="D2" s="79">
        <v>2022</v>
      </c>
      <c r="E2" s="101" t="s">
        <v>7</v>
      </c>
      <c r="F2" s="102" t="s">
        <v>94</v>
      </c>
    </row>
    <row r="3" spans="1:8" ht="15" customHeight="1">
      <c r="A3" s="105" t="s">
        <v>67</v>
      </c>
      <c r="B3" s="106"/>
      <c r="C3" s="124">
        <v>250</v>
      </c>
      <c r="D3" s="150">
        <v>248</v>
      </c>
      <c r="E3" s="191">
        <f>+C3/D3-1</f>
        <v>8.0645161290322509E-3</v>
      </c>
      <c r="F3" s="126">
        <f>+C3-D3</f>
        <v>2</v>
      </c>
    </row>
    <row r="4" spans="1:8" ht="15" customHeight="1">
      <c r="A4" s="21" t="s">
        <v>68</v>
      </c>
      <c r="B4" s="19"/>
      <c r="C4" s="124">
        <v>122</v>
      </c>
      <c r="D4" s="117">
        <v>116</v>
      </c>
      <c r="E4" s="192">
        <f t="shared" ref="E4:E17" si="0">+C4/D4-1</f>
        <v>5.1724137931034475E-2</v>
      </c>
      <c r="F4" s="126">
        <f t="shared" ref="F4:F17" si="1">+C4-D4</f>
        <v>6</v>
      </c>
    </row>
    <row r="5" spans="1:8" ht="15" customHeight="1">
      <c r="A5" s="107" t="s">
        <v>69</v>
      </c>
      <c r="B5" s="106"/>
      <c r="C5" s="124">
        <v>128</v>
      </c>
      <c r="D5" s="150">
        <v>132</v>
      </c>
      <c r="E5" s="191">
        <f t="shared" si="0"/>
        <v>-3.0303030303030276E-2</v>
      </c>
      <c r="F5" s="126">
        <f t="shared" si="1"/>
        <v>-4</v>
      </c>
    </row>
    <row r="6" spans="1:8" ht="15" customHeight="1">
      <c r="A6" s="18" t="s">
        <v>70</v>
      </c>
      <c r="B6" s="19" t="s">
        <v>0</v>
      </c>
      <c r="C6" s="124">
        <v>1818</v>
      </c>
      <c r="D6" s="155">
        <v>1750</v>
      </c>
      <c r="E6" s="192">
        <f t="shared" si="0"/>
        <v>3.8857142857142923E-2</v>
      </c>
      <c r="F6" s="126">
        <f t="shared" si="1"/>
        <v>68</v>
      </c>
    </row>
    <row r="7" spans="1:8" ht="15" customHeight="1">
      <c r="A7" s="108" t="s">
        <v>71</v>
      </c>
      <c r="B7" s="106" t="s">
        <v>0</v>
      </c>
      <c r="C7" s="124">
        <v>2892</v>
      </c>
      <c r="D7" s="155">
        <v>3033</v>
      </c>
      <c r="E7" s="191">
        <f t="shared" si="0"/>
        <v>-4.6488625123639937E-2</v>
      </c>
      <c r="F7" s="126">
        <f t="shared" si="1"/>
        <v>-141</v>
      </c>
    </row>
    <row r="8" spans="1:8" ht="15" customHeight="1">
      <c r="A8" s="18" t="s">
        <v>72</v>
      </c>
      <c r="B8" s="19" t="s">
        <v>117</v>
      </c>
      <c r="C8" s="124">
        <v>645</v>
      </c>
      <c r="D8" s="155">
        <v>613</v>
      </c>
      <c r="E8" s="192">
        <f t="shared" si="0"/>
        <v>5.220228384991854E-2</v>
      </c>
      <c r="F8" s="126">
        <f t="shared" si="1"/>
        <v>32</v>
      </c>
    </row>
    <row r="9" spans="1:8" ht="15" customHeight="1">
      <c r="A9" s="108" t="s">
        <v>73</v>
      </c>
      <c r="B9" s="106" t="s">
        <v>97</v>
      </c>
      <c r="C9" s="124">
        <v>1999</v>
      </c>
      <c r="D9" s="155">
        <v>2774</v>
      </c>
      <c r="E9" s="191">
        <f t="shared" si="0"/>
        <v>-0.279379956741168</v>
      </c>
      <c r="F9" s="126">
        <f t="shared" si="1"/>
        <v>-775</v>
      </c>
    </row>
    <row r="10" spans="1:8" ht="15" customHeight="1">
      <c r="A10" s="18" t="s">
        <v>74</v>
      </c>
      <c r="B10" s="19" t="s">
        <v>0</v>
      </c>
      <c r="C10" s="124">
        <v>2842</v>
      </c>
      <c r="D10" s="155">
        <v>2987</v>
      </c>
      <c r="E10" s="192">
        <f t="shared" si="0"/>
        <v>-4.8543689320388328E-2</v>
      </c>
      <c r="F10" s="126">
        <f t="shared" si="1"/>
        <v>-145</v>
      </c>
    </row>
    <row r="11" spans="1:8" ht="15" customHeight="1">
      <c r="A11" s="108" t="s">
        <v>75</v>
      </c>
      <c r="B11" s="106" t="s">
        <v>6</v>
      </c>
      <c r="C11" s="124">
        <v>6028</v>
      </c>
      <c r="D11" s="155">
        <v>8956</v>
      </c>
      <c r="E11" s="191">
        <f t="shared" si="0"/>
        <v>-0.32693166592228673</v>
      </c>
      <c r="F11" s="126">
        <f t="shared" si="1"/>
        <v>-2928</v>
      </c>
    </row>
    <row r="12" spans="1:8" ht="15" customHeight="1">
      <c r="A12" s="108" t="s">
        <v>76</v>
      </c>
      <c r="B12" s="106" t="s">
        <v>6</v>
      </c>
      <c r="C12" s="124">
        <v>-3259</v>
      </c>
      <c r="D12" s="126">
        <v>-3313</v>
      </c>
      <c r="E12" s="191">
        <f t="shared" si="0"/>
        <v>-1.6299426501660164E-2</v>
      </c>
      <c r="F12" s="126">
        <f t="shared" si="1"/>
        <v>54</v>
      </c>
    </row>
    <row r="13" spans="1:8" ht="15" customHeight="1">
      <c r="A13" s="18" t="s">
        <v>1</v>
      </c>
      <c r="B13" s="106" t="s">
        <v>6</v>
      </c>
      <c r="C13" s="124">
        <v>2379</v>
      </c>
      <c r="D13" s="155">
        <v>5307</v>
      </c>
      <c r="E13" s="192">
        <f t="shared" si="0"/>
        <v>-0.55172413793103448</v>
      </c>
      <c r="F13" s="126">
        <f t="shared" si="1"/>
        <v>-2928</v>
      </c>
      <c r="H13" s="22"/>
    </row>
    <row r="14" spans="1:8" ht="15" customHeight="1">
      <c r="A14" s="108" t="s">
        <v>2</v>
      </c>
      <c r="B14" s="106" t="s">
        <v>6</v>
      </c>
      <c r="C14" s="124">
        <v>1874</v>
      </c>
      <c r="D14" s="155">
        <v>4791</v>
      </c>
      <c r="E14" s="191">
        <f t="shared" si="0"/>
        <v>-0.60884992694635776</v>
      </c>
      <c r="F14" s="126">
        <f t="shared" si="1"/>
        <v>-2917</v>
      </c>
    </row>
    <row r="15" spans="1:8" ht="15" customHeight="1">
      <c r="A15" s="18" t="s">
        <v>93</v>
      </c>
      <c r="B15" s="106" t="s">
        <v>6</v>
      </c>
      <c r="C15" s="124">
        <v>2031</v>
      </c>
      <c r="D15" s="167">
        <v>4684</v>
      </c>
      <c r="E15" s="192">
        <f t="shared" si="0"/>
        <v>-0.566396242527754</v>
      </c>
      <c r="F15" s="126">
        <f t="shared" si="1"/>
        <v>-2653</v>
      </c>
      <c r="G15" s="164"/>
    </row>
    <row r="16" spans="1:8" ht="15" customHeight="1">
      <c r="A16" s="108" t="s">
        <v>77</v>
      </c>
      <c r="B16" s="106" t="s">
        <v>6</v>
      </c>
      <c r="C16" s="124">
        <v>2754</v>
      </c>
      <c r="D16" s="136">
        <v>5039</v>
      </c>
      <c r="E16" s="191">
        <f t="shared" si="0"/>
        <v>-0.45346298868823176</v>
      </c>
      <c r="F16" s="126">
        <f t="shared" si="1"/>
        <v>-2285</v>
      </c>
    </row>
    <row r="17" spans="1:6" ht="15" customHeight="1">
      <c r="A17" s="108" t="s">
        <v>78</v>
      </c>
      <c r="B17" s="106" t="s">
        <v>6</v>
      </c>
      <c r="C17" s="124">
        <v>444</v>
      </c>
      <c r="D17" s="136">
        <v>414</v>
      </c>
      <c r="E17" s="191">
        <f t="shared" si="0"/>
        <v>7.2463768115942129E-2</v>
      </c>
      <c r="F17" s="126">
        <f t="shared" si="1"/>
        <v>30</v>
      </c>
    </row>
    <row r="18" spans="1:6" ht="14.4">
      <c r="A18" s="103" t="s">
        <v>90</v>
      </c>
      <c r="B18" s="104"/>
      <c r="C18" s="112"/>
      <c r="D18" s="112"/>
      <c r="E18" s="170"/>
      <c r="F18" s="115"/>
    </row>
    <row r="19" spans="1:6" ht="15" customHeight="1">
      <c r="A19" s="108" t="s">
        <v>82</v>
      </c>
      <c r="B19" s="106"/>
      <c r="C19" s="151">
        <f>+C13/C11</f>
        <v>0.39465826144658261</v>
      </c>
      <c r="D19" s="160">
        <f>+D13/D11</f>
        <v>0.59256364448414467</v>
      </c>
      <c r="E19" s="191">
        <f>+C19-D19</f>
        <v>-0.19790538303756205</v>
      </c>
      <c r="F19" s="135"/>
    </row>
    <row r="20" spans="1:6" ht="15" customHeight="1">
      <c r="A20" s="108" t="s">
        <v>83</v>
      </c>
      <c r="B20" s="106"/>
      <c r="C20" s="151">
        <f>+C14/C11</f>
        <v>0.31088254810882548</v>
      </c>
      <c r="D20" s="160">
        <f>+D14/D11</f>
        <v>0.53494863778472534</v>
      </c>
      <c r="E20" s="191">
        <f>+C20-D20</f>
        <v>-0.22406608967589986</v>
      </c>
      <c r="F20" s="135"/>
    </row>
    <row r="21" spans="1:6">
      <c r="A21" s="18"/>
      <c r="B21" s="19"/>
      <c r="C21" s="152"/>
      <c r="D21" s="153"/>
      <c r="E21" s="134"/>
      <c r="F21" s="133"/>
    </row>
    <row r="22" spans="1:6" ht="12.75" customHeight="1">
      <c r="A22" s="199" t="s">
        <v>89</v>
      </c>
      <c r="B22" s="104"/>
      <c r="C22" s="240" t="s">
        <v>134</v>
      </c>
      <c r="D22" s="240" t="s">
        <v>138</v>
      </c>
      <c r="E22" s="241" t="s">
        <v>5</v>
      </c>
      <c r="F22" s="241"/>
    </row>
    <row r="23" spans="1:6" ht="33" customHeight="1">
      <c r="A23" s="199"/>
      <c r="B23" s="104"/>
      <c r="C23" s="208"/>
      <c r="D23" s="208"/>
      <c r="E23" s="132" t="s">
        <v>7</v>
      </c>
      <c r="F23" s="131" t="s">
        <v>94</v>
      </c>
    </row>
    <row r="24" spans="1:6" ht="15" customHeight="1">
      <c r="A24" s="108" t="s">
        <v>79</v>
      </c>
      <c r="B24" s="106" t="s">
        <v>6</v>
      </c>
      <c r="C24" s="124">
        <v>42987</v>
      </c>
      <c r="D24" s="155">
        <v>41298</v>
      </c>
      <c r="E24" s="191">
        <v>4.089786430335618E-2</v>
      </c>
      <c r="F24" s="126">
        <v>1689</v>
      </c>
    </row>
    <row r="25" spans="1:6" ht="15" customHeight="1">
      <c r="A25" s="18" t="s">
        <v>47</v>
      </c>
      <c r="B25" s="106" t="s">
        <v>6</v>
      </c>
      <c r="C25" s="124">
        <v>11166</v>
      </c>
      <c r="D25" s="155">
        <v>11503</v>
      </c>
      <c r="E25" s="192">
        <v>-2.9296705207337181E-2</v>
      </c>
      <c r="F25" s="126">
        <v>-337</v>
      </c>
    </row>
    <row r="26" spans="1:6" ht="15" customHeight="1">
      <c r="A26" s="108" t="s">
        <v>48</v>
      </c>
      <c r="B26" s="106" t="s">
        <v>6</v>
      </c>
      <c r="C26" s="124">
        <v>31821</v>
      </c>
      <c r="D26" s="155">
        <v>29795</v>
      </c>
      <c r="E26" s="191">
        <v>6.7997986239301866E-2</v>
      </c>
      <c r="F26" s="126">
        <v>2026</v>
      </c>
    </row>
    <row r="27" spans="1:6" ht="15" customHeight="1">
      <c r="A27" s="18" t="s">
        <v>132</v>
      </c>
      <c r="B27" s="19"/>
      <c r="C27" s="152">
        <v>0.74024705143415448</v>
      </c>
      <c r="D27" s="154">
        <v>0.60499999999999998</v>
      </c>
      <c r="E27" s="192">
        <v>0.1352470514341545</v>
      </c>
      <c r="F27" s="126"/>
    </row>
    <row r="28" spans="1:6" ht="15" customHeight="1">
      <c r="A28" s="103" t="s">
        <v>88</v>
      </c>
      <c r="B28" s="98"/>
      <c r="C28" s="113"/>
      <c r="D28" s="112"/>
      <c r="E28" s="116"/>
      <c r="F28" s="115"/>
    </row>
    <row r="29" spans="1:6" ht="15" customHeight="1">
      <c r="A29" s="18" t="s">
        <v>80</v>
      </c>
      <c r="B29" s="19" t="s">
        <v>6</v>
      </c>
      <c r="C29" s="137">
        <v>5804</v>
      </c>
      <c r="D29" s="156">
        <v>6222</v>
      </c>
      <c r="E29" s="192">
        <v>-6.7180970748955349E-2</v>
      </c>
      <c r="F29" s="125">
        <v>-418</v>
      </c>
    </row>
    <row r="30" spans="1:6" ht="15" customHeight="1">
      <c r="A30" s="108" t="s">
        <v>140</v>
      </c>
      <c r="B30" s="106" t="s">
        <v>6</v>
      </c>
      <c r="C30" s="124">
        <v>21255</v>
      </c>
      <c r="D30" s="155">
        <v>19241</v>
      </c>
      <c r="E30" s="191">
        <v>0.10467231432877711</v>
      </c>
      <c r="F30" s="126">
        <v>2014</v>
      </c>
    </row>
    <row r="31" spans="1:6" ht="15" customHeight="1">
      <c r="A31" s="18" t="s">
        <v>141</v>
      </c>
      <c r="B31" s="106" t="s">
        <v>6</v>
      </c>
      <c r="C31" s="124">
        <v>15451</v>
      </c>
      <c r="D31" s="155">
        <v>13019</v>
      </c>
      <c r="E31" s="192">
        <v>0.18680390198940011</v>
      </c>
      <c r="F31" s="126">
        <v>2432</v>
      </c>
    </row>
    <row r="32" spans="1:6" ht="15" customHeight="1">
      <c r="A32" s="108" t="s">
        <v>92</v>
      </c>
      <c r="B32" s="106"/>
      <c r="C32" s="122">
        <v>-0.48555985041324912</v>
      </c>
      <c r="D32" s="123">
        <v>-0.43695250881020303</v>
      </c>
      <c r="E32" s="191">
        <v>-4.8607341603046084E-2</v>
      </c>
      <c r="F32" s="126"/>
    </row>
    <row r="33" spans="1:9" ht="15" customHeight="1">
      <c r="A33" s="18" t="s">
        <v>81</v>
      </c>
      <c r="B33" s="106" t="s">
        <v>6</v>
      </c>
      <c r="C33" s="124">
        <v>21980</v>
      </c>
      <c r="D33" s="126">
        <v>19966</v>
      </c>
      <c r="E33" s="192">
        <v>0.10087148151858161</v>
      </c>
      <c r="F33" s="126">
        <v>2014</v>
      </c>
      <c r="H33" s="176"/>
      <c r="I33" s="176"/>
    </row>
    <row r="34" spans="1:9" ht="15" customHeight="1">
      <c r="A34" s="103" t="s">
        <v>84</v>
      </c>
      <c r="B34" s="98"/>
      <c r="C34" s="113"/>
      <c r="D34" s="113"/>
      <c r="E34" s="129"/>
      <c r="F34" s="128"/>
    </row>
    <row r="35" spans="1:9" ht="15" customHeight="1">
      <c r="A35" s="18" t="s">
        <v>85</v>
      </c>
      <c r="B35" s="19"/>
      <c r="C35" s="137">
        <v>1609</v>
      </c>
      <c r="D35" s="127">
        <v>1967</v>
      </c>
      <c r="E35" s="192">
        <v>-0.1820030503304525</v>
      </c>
      <c r="F35" s="125">
        <v>-358</v>
      </c>
    </row>
    <row r="36" spans="1:9" ht="15" customHeight="1">
      <c r="A36" s="108" t="s">
        <v>86</v>
      </c>
      <c r="B36" s="106"/>
      <c r="C36" s="147">
        <v>12499</v>
      </c>
      <c r="D36" s="155">
        <v>12056</v>
      </c>
      <c r="E36" s="191">
        <v>3.6745189117451948E-2</v>
      </c>
      <c r="F36" s="126">
        <v>443</v>
      </c>
    </row>
    <row r="37" spans="1:9" ht="15" customHeight="1">
      <c r="A37" s="108" t="s">
        <v>87</v>
      </c>
      <c r="B37" s="106"/>
      <c r="C37" s="130">
        <v>14108</v>
      </c>
      <c r="D37" s="156">
        <v>14023</v>
      </c>
      <c r="E37" s="193">
        <v>6.0614704414176934E-3</v>
      </c>
      <c r="F37" s="126">
        <v>85</v>
      </c>
    </row>
    <row r="38" spans="1:9">
      <c r="A38" s="242" t="s">
        <v>3</v>
      </c>
      <c r="B38" s="242"/>
      <c r="C38" s="242"/>
      <c r="D38" s="242"/>
      <c r="E38" s="242"/>
    </row>
    <row r="39" spans="1:9" ht="136.5" customHeight="1">
      <c r="A39" s="239" t="s">
        <v>139</v>
      </c>
      <c r="B39" s="239"/>
      <c r="C39" s="239"/>
      <c r="D39" s="239"/>
      <c r="E39" s="239"/>
    </row>
  </sheetData>
  <mergeCells count="9">
    <mergeCell ref="E1:F1"/>
    <mergeCell ref="A1:A2"/>
    <mergeCell ref="A39:E39"/>
    <mergeCell ref="C22:C23"/>
    <mergeCell ref="D22:D23"/>
    <mergeCell ref="E22:F22"/>
    <mergeCell ref="A22:A23"/>
    <mergeCell ref="A38:E38"/>
    <mergeCell ref="C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2.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Resumen</vt:lpstr>
      <vt:lpstr>Balance</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2023-05-19T17:42:40Z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