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DieseArbeitsmappe"/>
  <mc:AlternateContent xmlns:mc="http://schemas.openxmlformats.org/markup-compatibility/2006">
    <mc:Choice Requires="x15">
      <x15ac:absPath xmlns:x15ac="http://schemas.microsoft.com/office/spreadsheetml/2010/11/ac" url="Z:\Reportes Trimestrales\2023\4Q23\"/>
    </mc:Choice>
  </mc:AlternateContent>
  <xr:revisionPtr revIDLastSave="0" documentId="13_ncr:1_{329605B1-9C1F-4339-90B6-4792794D452D}" xr6:coauthVersionLast="47" xr6:coauthVersionMax="47" xr10:uidLastSave="{00000000-0000-0000-0000-000000000000}"/>
  <bookViews>
    <workbookView xWindow="-108" yWindow="-108" windowWidth="23256" windowHeight="12576" tabRatio="797" activeTab="9"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 name="Segmentos HLAG" sheetId="36" r:id="rId10"/>
  </sheets>
  <definedNames>
    <definedName name="_Hlk71712986" localSheetId="2">'Mov.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3" l="1"/>
  <c r="D23" i="33"/>
  <c r="D28" i="33"/>
  <c r="C28" i="33"/>
  <c r="B27" i="27"/>
  <c r="B12" i="27"/>
  <c r="E3" i="29" l="1"/>
  <c r="D3" i="29"/>
  <c r="B8" i="34"/>
  <c r="E16" i="30"/>
  <c r="E15" i="30"/>
  <c r="E14" i="30"/>
  <c r="E13" i="30"/>
  <c r="E11" i="30"/>
  <c r="E10" i="30"/>
  <c r="E9" i="30"/>
  <c r="E8" i="30"/>
  <c r="E6" i="30"/>
  <c r="E5" i="30"/>
  <c r="E12" i="30"/>
  <c r="E7" i="30"/>
  <c r="E4" i="30"/>
  <c r="E18" i="30"/>
  <c r="E17" i="30"/>
  <c r="E3" i="30"/>
  <c r="D16" i="30"/>
  <c r="D15" i="30"/>
  <c r="D14" i="30"/>
  <c r="D13" i="30"/>
  <c r="D12" i="30"/>
  <c r="D11" i="30"/>
  <c r="D10" i="30"/>
  <c r="D9" i="30"/>
  <c r="D8" i="30"/>
  <c r="D5" i="30"/>
  <c r="D18" i="30"/>
  <c r="D17" i="30"/>
  <c r="D7" i="30"/>
  <c r="D4" i="30"/>
  <c r="D3" i="30"/>
  <c r="C15" i="30"/>
  <c r="B15" i="30"/>
  <c r="E5" i="28"/>
  <c r="E6" i="28"/>
  <c r="E7" i="28"/>
  <c r="E8" i="28"/>
  <c r="E9" i="28"/>
  <c r="E10" i="28"/>
  <c r="E11" i="28"/>
  <c r="E12" i="28"/>
  <c r="E4" i="28"/>
  <c r="D5" i="28"/>
  <c r="D6" i="28"/>
  <c r="D7" i="28"/>
  <c r="D8" i="28"/>
  <c r="D9" i="28"/>
  <c r="D10" i="28"/>
  <c r="D11" i="28"/>
  <c r="D12" i="28"/>
  <c r="D4" i="28"/>
  <c r="C9" i="28"/>
  <c r="C25" i="27"/>
  <c r="E4" i="31" s="1"/>
  <c r="E6" i="31" s="1"/>
  <c r="B25" i="27"/>
  <c r="D25" i="27" s="1"/>
  <c r="B11" i="27"/>
  <c r="D2" i="31" l="1"/>
  <c r="E2" i="31"/>
  <c r="D4" i="31"/>
  <c r="D6" i="31" s="1"/>
  <c r="E25" i="27"/>
  <c r="F19" i="36"/>
  <c r="E19" i="36"/>
  <c r="F18" i="36"/>
  <c r="E18" i="36"/>
  <c r="F17" i="36"/>
  <c r="E17" i="36"/>
  <c r="E8" i="36"/>
  <c r="F7" i="36"/>
  <c r="E7" i="36"/>
  <c r="E6" i="36"/>
  <c r="F5" i="36"/>
  <c r="E5" i="36"/>
  <c r="F4" i="36"/>
  <c r="E4" i="36"/>
  <c r="D25" i="33" l="1"/>
  <c r="C23" i="33"/>
  <c r="E18" i="33"/>
  <c r="D29" i="33"/>
  <c r="C29" i="33"/>
  <c r="B24" i="27" l="1"/>
  <c r="B21" i="27"/>
  <c r="E30" i="33" l="1"/>
  <c r="F29" i="33"/>
  <c r="E29" i="33"/>
  <c r="F28" i="33"/>
  <c r="E28" i="33"/>
  <c r="F27" i="33"/>
  <c r="E27" i="33"/>
  <c r="E25" i="33"/>
  <c r="F24" i="33"/>
  <c r="E24" i="33"/>
  <c r="F23" i="33"/>
  <c r="E23" i="33"/>
  <c r="F22" i="33"/>
  <c r="E22" i="33"/>
  <c r="D19" i="27" l="1"/>
  <c r="E19" i="27"/>
  <c r="D20" i="27" l="1"/>
  <c r="D6" i="27"/>
  <c r="E17" i="33" l="1"/>
  <c r="E16" i="33"/>
  <c r="E17" i="27"/>
  <c r="D9" i="27"/>
  <c r="E6" i="27"/>
  <c r="E5" i="27"/>
  <c r="D5" i="27"/>
  <c r="D4" i="27"/>
  <c r="E7" i="27"/>
  <c r="B14" i="35" l="1"/>
  <c r="D3" i="35" l="1"/>
  <c r="C3" i="35"/>
  <c r="E20" i="27" l="1"/>
  <c r="C4" i="35" l="1"/>
  <c r="E26" i="27" l="1"/>
  <c r="E23" i="27"/>
  <c r="E22" i="27"/>
  <c r="E18" i="27"/>
  <c r="E27" i="27"/>
  <c r="E12" i="27"/>
  <c r="E8" i="27"/>
  <c r="E9" i="27"/>
  <c r="E10" i="27"/>
  <c r="D22" i="27" l="1"/>
  <c r="D23" i="27"/>
  <c r="D26" i="27"/>
  <c r="D27" i="27"/>
  <c r="D18" i="27"/>
  <c r="D17" i="27"/>
  <c r="D12" i="27"/>
  <c r="D8" i="27"/>
  <c r="D10" i="27"/>
  <c r="E4" i="27"/>
  <c r="E11" i="27"/>
  <c r="C14" i="35"/>
  <c r="D14" i="35"/>
  <c r="C13" i="35"/>
  <c r="D13" i="35"/>
  <c r="C12" i="35"/>
  <c r="D12" i="35"/>
  <c r="C8" i="35"/>
  <c r="D8" i="35"/>
  <c r="C9" i="35"/>
  <c r="D9" i="35"/>
  <c r="C10" i="35"/>
  <c r="D10" i="35"/>
  <c r="C11" i="35"/>
  <c r="D11" i="35"/>
  <c r="E21" i="27" l="1"/>
  <c r="D24" i="27"/>
  <c r="E24" i="27"/>
  <c r="D11" i="27"/>
  <c r="D7" i="27"/>
  <c r="D21" i="27"/>
  <c r="F4" i="33"/>
  <c r="F5" i="33"/>
  <c r="F10" i="33"/>
  <c r="F14" i="35" s="1"/>
  <c r="F6" i="33"/>
  <c r="F12" i="35" s="1"/>
  <c r="F7" i="33"/>
  <c r="F13" i="35" s="1"/>
  <c r="F8" i="33"/>
  <c r="F8" i="35" s="1"/>
  <c r="F9" i="33"/>
  <c r="F11" i="33"/>
  <c r="F9" i="35" s="1"/>
  <c r="F12" i="33"/>
  <c r="F10" i="35" s="1"/>
  <c r="F13" i="33"/>
  <c r="F11" i="35" s="1"/>
  <c r="F14" i="33"/>
  <c r="F3" i="33"/>
  <c r="E4" i="33"/>
  <c r="E5" i="33"/>
  <c r="E10" i="33"/>
  <c r="E14" i="35" s="1"/>
  <c r="E6" i="33"/>
  <c r="E12" i="35" s="1"/>
  <c r="E7" i="33"/>
  <c r="E13" i="35" s="1"/>
  <c r="E8" i="33"/>
  <c r="E8" i="35" s="1"/>
  <c r="E9" i="33"/>
  <c r="E11" i="33"/>
  <c r="E9" i="35" s="1"/>
  <c r="E12" i="33"/>
  <c r="E10" i="35" s="1"/>
  <c r="E13" i="33"/>
  <c r="E11" i="35" s="1"/>
  <c r="E14" i="33"/>
  <c r="E3" i="33"/>
  <c r="D4" i="35" l="1"/>
  <c r="F4" i="35" s="1"/>
  <c r="E4" i="35" l="1"/>
  <c r="E3" i="35"/>
  <c r="F3" i="35"/>
</calcChain>
</file>

<file path=xl/sharedStrings.xml><?xml version="1.0" encoding="utf-8"?>
<sst xmlns="http://schemas.openxmlformats.org/spreadsheetml/2006/main" count="240" uniqueCount="141">
  <si>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</si>
  <si>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</si>
  <si>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</si>
  <si>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</si>
  <si>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</si>
  <si>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</si>
  <si>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</si>
  <si>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</si>
  <si>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</si>
  <si>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</si>
  <si>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</si>
  <si>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</si>
  <si>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Activos por impuestos diferidos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</si>
  <si>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</si>
  <si>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</si>
  <si>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</si>
  <si>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</si>
  <si>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</si>
  <si>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</si>
  <si>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</si>
  <si>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</si>
  <si>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</si>
  <si>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</si>
  <si>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</si>
  <si>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</si>
  <si>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</si>
  <si>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</si>
  <si>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</si>
  <si>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</si>
  <si>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</si>
  <si>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</si>
  <si>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</si>
  <si>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</si>
  <si>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</si>
  <si>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</si>
  <si>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</si>
  <si>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</si>
  <si>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</si>
  <si>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</si>
  <si>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</si>
  <si>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</si>
  <si>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</si>
  <si>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</si>
  <si>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</si>
  <si>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</si>
  <si>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</si>
  <si>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</si>
  <si>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</si>
  <si>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</si>
  <si>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</si>
  <si>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</si>
  <si>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</si>
  <si>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</si>
  <si>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</si>
  <si>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</si>
  <si>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</si>
  <si>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</si>
  <si>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</si>
  <si>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</si>
  <si>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</si>
  <si>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</si>
  <si>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</si>
  <si>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</si>
  <si>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</si>
  <si>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</si>
  <si>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</si>
  <si>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</si>
  <si>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</si>
  <si>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</si>
  <si>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</si>
  <si>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Gastos de Transporte</t>
  </si>
  <si>
    <t>Activos Totales</t>
  </si>
  <si>
    <t>Deuda Financiera</t>
  </si>
  <si>
    <t>Margen EBITDA (EBITDA / Ingresos)</t>
  </si>
  <si>
    <t>Margen EBIT  (EBIT / Ingresos)</t>
  </si>
  <si>
    <t>Número de empleados</t>
  </si>
  <si>
    <t>Total empleados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</si>
  <si>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</si>
  <si>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</si>
  <si>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</si>
  <si>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</si>
  <si>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</si>
  <si>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</si>
  <si>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</si>
  <si>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</si>
  <si>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</si>
  <si>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</si>
  <si>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</si>
  <si>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</si>
  <si>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</si>
  <si>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</si>
  <si>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</si>
  <si>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 xml:space="preserve">   Resultados operaciones descontinuadas</t>
  </si>
  <si>
    <t>Efectivo final del periodo</t>
  </si>
  <si>
    <t>Efectivo al inicio del periodo</t>
  </si>
  <si>
    <t>Dividendos Pagados últimos 12M</t>
  </si>
  <si>
    <t>Activos por impuestos corrientes</t>
  </si>
  <si>
    <t xml:space="preserve">    Dividendos recibidos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</si>
  <si>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</si>
  <si>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</si>
  <si>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</si>
  <si>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</si>
  <si>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</si>
  <si>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</si>
  <si>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</si>
  <si>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</si>
  <si>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</si>
  <si>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Ratio de Pago de Dividendos*</t>
  </si>
  <si>
    <t>al 31 de diciembre de 2022</t>
  </si>
  <si>
    <t>Al 31 de diciembre de 2022</t>
  </si>
  <si>
    <t xml:space="preserve">   Gasto/Utilidad por impuesto a las ganancias</t>
  </si>
  <si>
    <t>Patrimonio / Activos Totales</t>
  </si>
  <si>
    <t xml:space="preserve">  Saldo al 1 enero de 2023</t>
  </si>
  <si>
    <t>Liquidez Neta (efectivo y equivalente a efectivo - deuda financiera)</t>
  </si>
  <si>
    <t>Pasivos financieros</t>
  </si>
  <si>
    <t>Pasivos por impuestos</t>
  </si>
  <si>
    <t xml:space="preserve">    Compra (venta) de propiedades, plantas y equipo</t>
  </si>
  <si>
    <t xml:space="preserve">   Importes (Pagos) de préstamos, neto</t>
  </si>
  <si>
    <t>al 31 de diciembre 
de 2022</t>
  </si>
  <si>
    <t>Ctas. comerciales y otras cuentas por pagar</t>
  </si>
  <si>
    <t>*Usando el Tipo de Cambio observado de la fecha de cierre US$ 895,06
   Promedio: (Valor al cierre del período + Valor 12 meses previo al cierre del período) / 2</t>
  </si>
  <si>
    <t xml:space="preserve">Precio del Combustible </t>
  </si>
  <si>
    <t>Empleados negocio naviero</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</si>
  <si>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</si>
  <si>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</si>
  <si>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</si>
  <si>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Cifras relevantes por segmento al</t>
  </si>
  <si>
    <t>Negocio Naviero</t>
  </si>
  <si>
    <t>Negocio Terminales e Infraestructura</t>
  </si>
  <si>
    <t>Empleados negocio de terminales e infraestructura</t>
  </si>
  <si>
    <t xml:space="preserve">    Otras entradas (salidas) de efectivo</t>
  </si>
  <si>
    <t xml:space="preserve">Otros pasivos corrientes </t>
  </si>
  <si>
    <r>
      <t xml:space="preserve">ROIC (NOPAT/IC) </t>
    </r>
    <r>
      <rPr>
        <vertAlign val="superscript"/>
        <sz val="10"/>
        <rFont val="Calibri"/>
        <family val="2"/>
        <scheme val="minor"/>
      </rPr>
      <t>2)</t>
    </r>
  </si>
  <si>
    <t>al 31 de diciembre de 2023</t>
  </si>
  <si>
    <t>Total de pasivos</t>
  </si>
  <si>
    <t>al 31 de diciembre</t>
  </si>
  <si>
    <t>Saldo al 31 de diciembre de 2023</t>
  </si>
  <si>
    <t>al 31 de diciembre de</t>
  </si>
  <si>
    <t>Al 31 de diciembre de 2023</t>
  </si>
  <si>
    <t>al 31 de diciembre 
de 2023</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</si>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</sst>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3">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_ ;\-#,##0\ "/>
    <numFmt numFmtId="267" formatCode="#,##0;\(#,##0\);\–"/>
    <numFmt numFmtId="268" formatCode="0.0%;\(0.0%\)"/>
    <numFmt numFmtId="269" formatCode="_ * #,##0.000_ ;_ * \-#,##0.000_ ;_ * &quot;-&quot;_ ;_ @_ "/>
    <numFmt numFmtId="270" formatCode="#,##0.0%;\ \(#,##0.0%\)"/>
    <numFmt numFmtId="271" formatCode="_ * #,##0.0_ ;_ * \-#,##0.0_ ;_ * &quot;-&quot;_ ;_ @_ "/>
    <numFmt numFmtId="272" formatCode="#,##0%;\ \(#,##0%\)"/>
    <numFmt numFmtId="273" formatCode="_ * #,##0.000_ ;_ * \-#,##0.000_ ;_ * &quot;-&quot;???_ ;_ @_ "/>
  </numFmts>
  <fonts count="270">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2">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67">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1"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260"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Alignment="1">
      <alignment horizontal="center" vertical="center"/>
    </xf>
    <xf numFmtId="264" fontId="239" fillId="49" borderId="0" xfId="20792" applyNumberFormat="1" applyFont="1" applyFill="1" applyBorder="1" applyAlignment="1">
      <alignment horizontal="center" vertical="center"/>
    </xf>
    <xf numFmtId="3" fontId="260"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259" fontId="261" fillId="49" borderId="0" xfId="0" applyNumberFormat="1" applyFont="1" applyFill="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Alignment="1">
      <alignment vertical="center"/>
    </xf>
    <xf numFmtId="259"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1" fontId="252" fillId="49" borderId="0" xfId="0" applyNumberFormat="1" applyFont="1" applyFill="1" applyAlignment="1">
      <alignment horizontal="center" vertical="center" wrapText="1"/>
    </xf>
    <xf numFmtId="261" fontId="252" fillId="49" borderId="60" xfId="0" applyNumberFormat="1" applyFont="1" applyFill="1" applyBorder="1" applyAlignment="1">
      <alignment horizontal="center" vertical="center" wrapText="1"/>
    </xf>
    <xf numFmtId="261" fontId="263" fillId="98" borderId="0" xfId="0" applyNumberFormat="1" applyFont="1" applyFill="1" applyAlignment="1">
      <alignment horizontal="left" vertical="center"/>
    </xf>
    <xf numFmtId="261" fontId="263" fillId="98" borderId="0" xfId="0" applyNumberFormat="1" applyFont="1" applyFill="1" applyAlignment="1">
      <alignment horizontal="center" vertical="center"/>
    </xf>
    <xf numFmtId="261" fontId="250" fillId="49" borderId="0" xfId="0" applyNumberFormat="1" applyFont="1" applyFill="1" applyAlignment="1">
      <alignment horizontal="center" vertical="center"/>
    </xf>
    <xf numFmtId="261" fontId="252" fillId="49" borderId="0" xfId="0" applyNumberFormat="1" applyFont="1" applyFill="1" applyAlignment="1">
      <alignment horizontal="center" vertical="center"/>
    </xf>
    <xf numFmtId="261" fontId="244" fillId="49" borderId="0" xfId="0" applyNumberFormat="1" applyFont="1" applyFill="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41" fontId="0" fillId="49" borderId="0" xfId="0" applyNumberFormat="1" applyFill="1"/>
    <xf numFmtId="41" fontId="0" fillId="49" borderId="0" xfId="20794" applyFont="1" applyFill="1" applyBorder="1"/>
    <xf numFmtId="41" fontId="245" fillId="49" borderId="0" xfId="20794" applyFont="1" applyFill="1"/>
    <xf numFmtId="268" fontId="252" fillId="49" borderId="0" xfId="34681" applyNumberFormat="1" applyFont="1" applyFill="1" applyAlignment="1">
      <alignment horizontal="center"/>
    </xf>
    <xf numFmtId="268"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7" fontId="256" fillId="49" borderId="1" xfId="34681" applyNumberFormat="1" applyFont="1" applyFill="1" applyBorder="1" applyAlignment="1">
      <alignment horizontal="center"/>
    </xf>
    <xf numFmtId="267" fontId="256" fillId="49" borderId="3" xfId="34681" applyNumberFormat="1" applyFont="1" applyFill="1" applyBorder="1" applyAlignment="1">
      <alignment horizontal="center"/>
    </xf>
    <xf numFmtId="266"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3" fontId="252" fillId="49" borderId="0" xfId="0" applyNumberFormat="1" applyFont="1" applyFill="1" applyAlignment="1">
      <alignment horizontal="center"/>
    </xf>
    <xf numFmtId="261" fontId="246" fillId="98" borderId="13" xfId="0" applyNumberFormat="1" applyFont="1" applyFill="1" applyBorder="1" applyAlignment="1">
      <alignment horizontal="left" vertical="center"/>
    </xf>
    <xf numFmtId="0" fontId="34" fillId="49" borderId="0" xfId="0" applyFont="1" applyFill="1"/>
    <xf numFmtId="259" fontId="245" fillId="49" borderId="0" xfId="0" applyNumberFormat="1" applyFont="1" applyFill="1"/>
    <xf numFmtId="171" fontId="216" fillId="98" borderId="0" xfId="0" applyNumberFormat="1" applyFont="1" applyFill="1" applyAlignment="1">
      <alignment horizontal="center" vertical="center" wrapText="1"/>
    </xf>
    <xf numFmtId="261" fontId="246" fillId="49" borderId="0" xfId="0" applyNumberFormat="1" applyFont="1" applyFill="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6" fontId="256" fillId="49" borderId="3" xfId="34681" applyNumberFormat="1" applyFont="1" applyFill="1" applyBorder="1" applyAlignment="1">
      <alignment horizontal="center"/>
    </xf>
    <xf numFmtId="266" fontId="256" fillId="49" borderId="1" xfId="34681" applyNumberFormat="1" applyFont="1" applyFill="1" applyBorder="1" applyAlignment="1">
      <alignment horizontal="center"/>
    </xf>
    <xf numFmtId="258" fontId="239" fillId="49" borderId="0" xfId="20792" applyNumberFormat="1" applyFont="1" applyFill="1" applyBorder="1" applyAlignment="1">
      <alignment horizontal="center" vertical="center"/>
    </xf>
    <xf numFmtId="269" fontId="0" fillId="49" borderId="0" xfId="20794" applyNumberFormat="1" applyFont="1" applyFill="1" applyBorder="1"/>
    <xf numFmtId="268" fontId="256" fillId="49" borderId="3" xfId="34681" applyNumberFormat="1" applyFont="1" applyFill="1" applyBorder="1" applyAlignment="1">
      <alignment horizontal="center"/>
    </xf>
    <xf numFmtId="259" fontId="0" fillId="49" borderId="60" xfId="0" applyNumberFormat="1" applyFill="1" applyBorder="1"/>
    <xf numFmtId="171" fontId="245" fillId="49" borderId="0" xfId="0" applyNumberFormat="1" applyFont="1" applyFill="1"/>
    <xf numFmtId="172" fontId="245" fillId="49" borderId="0" xfId="20792" applyNumberFormat="1" applyFont="1" applyFill="1" applyBorder="1"/>
    <xf numFmtId="261" fontId="239" fillId="49" borderId="59" xfId="0" applyNumberFormat="1" applyFont="1" applyFill="1" applyBorder="1" applyAlignment="1">
      <alignment horizontal="center" vertical="center"/>
    </xf>
    <xf numFmtId="0" fontId="3" fillId="49" borderId="0" xfId="0" applyFont="1" applyFill="1"/>
    <xf numFmtId="3" fontId="256" fillId="49" borderId="3" xfId="34681" applyNumberFormat="1" applyFont="1" applyFill="1" applyBorder="1" applyAlignment="1">
      <alignment horizontal="center"/>
    </xf>
    <xf numFmtId="259" fontId="0" fillId="49" borderId="0" xfId="0" applyNumberFormat="1" applyFill="1"/>
    <xf numFmtId="0" fontId="241" fillId="99" borderId="0" xfId="0" applyFont="1" applyFill="1" applyAlignment="1">
      <alignment horizontal="center"/>
    </xf>
    <xf numFmtId="270" fontId="216" fillId="98" borderId="0" xfId="34681" applyNumberFormat="1" applyFont="1" applyFill="1" applyAlignment="1">
      <alignment horizontal="center"/>
    </xf>
    <xf numFmtId="265" fontId="0" fillId="49" borderId="0" xfId="0" applyNumberFormat="1" applyFill="1"/>
    <xf numFmtId="265" fontId="36" fillId="49" borderId="0" xfId="0" applyNumberFormat="1" applyFont="1" applyFill="1"/>
    <xf numFmtId="171" fontId="250" fillId="0" borderId="3" xfId="0" applyNumberFormat="1" applyFont="1" applyBorder="1" applyAlignment="1">
      <alignment horizontal="center" vertical="center"/>
    </xf>
    <xf numFmtId="171" fontId="239" fillId="49" borderId="3" xfId="0" applyNumberFormat="1" applyFont="1" applyFill="1" applyBorder="1" applyAlignment="1">
      <alignment horizontal="center" vertical="center"/>
    </xf>
    <xf numFmtId="271"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2" fontId="239" fillId="49" borderId="60" xfId="20792" applyNumberFormat="1" applyFont="1" applyFill="1" applyBorder="1" applyAlignment="1">
      <alignment horizontal="center" vertical="center"/>
    </xf>
    <xf numFmtId="272" fontId="238" fillId="49" borderId="60" xfId="20792" applyNumberFormat="1" applyFont="1" applyFill="1" applyBorder="1" applyAlignment="1">
      <alignment horizontal="center" vertical="center"/>
    </xf>
    <xf numFmtId="272" fontId="239" fillId="49" borderId="59" xfId="20792" applyNumberFormat="1" applyFont="1" applyFill="1" applyBorder="1" applyAlignment="1">
      <alignment horizontal="center" vertical="center"/>
    </xf>
    <xf numFmtId="272" fontId="216" fillId="98" borderId="0" xfId="20792" applyNumberFormat="1" applyFont="1" applyFill="1" applyBorder="1" applyAlignment="1">
      <alignment horizontal="center" vertical="center"/>
    </xf>
    <xf numFmtId="272" fontId="246" fillId="98" borderId="1" xfId="34688" applyNumberFormat="1" applyFont="1" applyFill="1" applyBorder="1" applyAlignment="1">
      <alignment horizontal="center" vertical="center"/>
    </xf>
    <xf numFmtId="272" fontId="238" fillId="49" borderId="61" xfId="34688" applyNumberFormat="1" applyFont="1" applyFill="1" applyBorder="1" applyAlignment="1">
      <alignment horizontal="center" vertical="center"/>
    </xf>
    <xf numFmtId="272" fontId="239" fillId="49" borderId="60" xfId="34688" applyNumberFormat="1" applyFont="1" applyFill="1" applyBorder="1" applyAlignment="1">
      <alignment horizontal="center" vertical="center"/>
    </xf>
    <xf numFmtId="272" fontId="238" fillId="49" borderId="60" xfId="34688" applyNumberFormat="1" applyFont="1" applyFill="1" applyBorder="1" applyAlignment="1">
      <alignment horizontal="center" vertical="center"/>
    </xf>
    <xf numFmtId="272" fontId="256" fillId="49" borderId="3" xfId="34681" applyNumberFormat="1" applyFont="1" applyFill="1" applyBorder="1" applyAlignment="1">
      <alignment horizontal="center"/>
    </xf>
    <xf numFmtId="272" fontId="256" fillId="49" borderId="0" xfId="34681" applyNumberFormat="1" applyFont="1" applyFill="1" applyAlignment="1">
      <alignment horizontal="center"/>
    </xf>
    <xf numFmtId="272" fontId="256" fillId="49" borderId="1" xfId="34681" applyNumberFormat="1" applyFont="1" applyFill="1" applyBorder="1" applyAlignment="1">
      <alignment horizontal="center"/>
    </xf>
    <xf numFmtId="260" fontId="216" fillId="98" borderId="0" xfId="0" applyNumberFormat="1" applyFont="1" applyFill="1" applyAlignment="1">
      <alignment horizontal="center" vertical="center" wrapText="1"/>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70"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4" fontId="268" fillId="49" borderId="0" xfId="20792" applyNumberFormat="1" applyFont="1" applyFill="1" applyBorder="1" applyAlignment="1">
      <alignment horizontal="center" vertical="center"/>
    </xf>
    <xf numFmtId="264" fontId="268" fillId="49" borderId="57" xfId="20792" applyNumberFormat="1" applyFont="1" applyFill="1" applyBorder="1" applyAlignment="1">
      <alignment horizontal="center" vertical="center"/>
    </xf>
    <xf numFmtId="252" fontId="269" fillId="49" borderId="0" xfId="0" applyNumberFormat="1" applyFont="1" applyFill="1" applyAlignment="1">
      <alignment horizontal="center" vertical="center"/>
    </xf>
    <xf numFmtId="262" fontId="269" fillId="49" borderId="57" xfId="0" applyNumberFormat="1" applyFont="1" applyFill="1" applyBorder="1" applyAlignment="1">
      <alignment horizontal="center" vertical="center"/>
    </xf>
    <xf numFmtId="190" fontId="269"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3" fontId="264" fillId="49" borderId="0" xfId="0" applyNumberFormat="1" applyFont="1" applyFill="1" applyAlignment="1">
      <alignment horizontal="center" vertical="center"/>
    </xf>
    <xf numFmtId="3" fontId="266" fillId="49" borderId="0" xfId="0" applyNumberFormat="1" applyFont="1" applyFill="1" applyAlignment="1">
      <alignment horizontal="center" vertical="center"/>
    </xf>
    <xf numFmtId="3" fontId="264" fillId="49" borderId="57" xfId="0" applyNumberFormat="1" applyFont="1" applyFill="1" applyBorder="1" applyAlignment="1">
      <alignment horizontal="center" vertical="center"/>
    </xf>
    <xf numFmtId="3" fontId="251" fillId="49" borderId="57" xfId="0" applyNumberFormat="1" applyFont="1" applyFill="1" applyBorder="1" applyAlignment="1">
      <alignment horizontal="center" vertical="center"/>
    </xf>
    <xf numFmtId="272" fontId="216" fillId="49" borderId="0" xfId="20792" applyNumberFormat="1" applyFont="1" applyFill="1" applyBorder="1" applyAlignment="1">
      <alignment horizontal="center" vertical="center"/>
    </xf>
    <xf numFmtId="260" fontId="216" fillId="49" borderId="0" xfId="0" applyNumberFormat="1" applyFont="1" applyFill="1" applyAlignment="1">
      <alignment horizontal="center" vertical="center" wrapText="1"/>
    </xf>
    <xf numFmtId="0" fontId="245" fillId="49" borderId="1" xfId="0" applyFont="1" applyFill="1" applyBorder="1" applyAlignment="1">
      <alignment horizontal="left"/>
    </xf>
    <xf numFmtId="252" fontId="252" fillId="49" borderId="1" xfId="0" applyNumberFormat="1" applyFont="1" applyFill="1" applyBorder="1" applyAlignment="1">
      <alignment horizontal="center"/>
    </xf>
    <xf numFmtId="0" fontId="216" fillId="98" borderId="3" xfId="0" applyFont="1" applyFill="1" applyBorder="1" applyAlignment="1">
      <alignment horizontal="left" vertical="center"/>
    </xf>
    <xf numFmtId="0" fontId="216" fillId="98" borderId="3" xfId="0" applyFont="1" applyFill="1" applyBorder="1" applyAlignment="1">
      <alignment horizontal="right"/>
    </xf>
    <xf numFmtId="262" fontId="216" fillId="98" borderId="3" xfId="20791" applyNumberFormat="1" applyFont="1" applyFill="1" applyBorder="1" applyAlignment="1">
      <alignment horizontal="center"/>
    </xf>
    <xf numFmtId="270" fontId="216" fillId="98" borderId="3" xfId="34681" applyNumberFormat="1" applyFont="1" applyFill="1" applyBorder="1" applyAlignment="1">
      <alignment horizontal="center"/>
    </xf>
    <xf numFmtId="37" fontId="216" fillId="98" borderId="3" xfId="0" applyNumberFormat="1" applyFont="1" applyFill="1" applyBorder="1" applyAlignment="1">
      <alignment horizontal="center"/>
    </xf>
    <xf numFmtId="0" fontId="245" fillId="0" borderId="1" xfId="0" applyFont="1" applyBorder="1" applyAlignment="1">
      <alignment horizontal="left"/>
    </xf>
    <xf numFmtId="0" fontId="216" fillId="98" borderId="1" xfId="0" applyFont="1" applyFill="1" applyBorder="1" applyAlignment="1">
      <alignment horizontal="left" vertical="center"/>
    </xf>
    <xf numFmtId="0" fontId="216" fillId="98" borderId="1" xfId="0" applyFont="1" applyFill="1" applyBorder="1" applyAlignment="1">
      <alignment horizontal="right"/>
    </xf>
    <xf numFmtId="262" fontId="216" fillId="98" borderId="1" xfId="20791" applyNumberFormat="1" applyFont="1" applyFill="1" applyBorder="1" applyAlignment="1">
      <alignment horizontal="center"/>
    </xf>
    <xf numFmtId="270" fontId="216" fillId="98" borderId="1" xfId="34681" applyNumberFormat="1" applyFont="1" applyFill="1" applyBorder="1" applyAlignment="1">
      <alignment horizontal="center"/>
    </xf>
    <xf numFmtId="37" fontId="216" fillId="98" borderId="1" xfId="0" applyNumberFormat="1" applyFont="1" applyFill="1" applyBorder="1" applyAlignment="1">
      <alignment horizontal="center"/>
    </xf>
    <xf numFmtId="272"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3" fontId="0" fillId="49" borderId="0" xfId="0" applyNumberFormat="1" applyFill="1"/>
    <xf numFmtId="261" fontId="244" fillId="49" borderId="1" xfId="0" applyNumberFormat="1" applyFont="1" applyFill="1" applyBorder="1" applyAlignment="1">
      <alignment horizontal="center" vertical="center"/>
    </xf>
    <xf numFmtId="261" fontId="252" fillId="49" borderId="1" xfId="0" applyNumberFormat="1" applyFont="1" applyFill="1" applyBorder="1" applyAlignment="1">
      <alignment horizontal="center" vertical="center"/>
    </xf>
    <xf numFmtId="272" fontId="216" fillId="98" borderId="0" xfId="34688" applyNumberFormat="1" applyFont="1" applyFill="1" applyBorder="1" applyAlignment="1">
      <alignment horizontal="center" vertical="center"/>
    </xf>
    <xf numFmtId="272" fontId="246" fillId="98" borderId="59" xfId="34688" applyNumberFormat="1" applyFont="1" applyFill="1" applyBorder="1" applyAlignment="1">
      <alignment horizontal="center" vertical="center"/>
    </xf>
    <xf numFmtId="261" fontId="246" fillId="98" borderId="0" xfId="0" applyNumberFormat="1" applyFont="1" applyFill="1" applyAlignment="1">
      <alignment horizontal="center" vertical="center"/>
    </xf>
    <xf numFmtId="270" fontId="238" fillId="49" borderId="60" xfId="20792" applyNumberFormat="1" applyFont="1" applyFill="1" applyBorder="1" applyAlignment="1">
      <alignment horizontal="center" vertical="center"/>
    </xf>
    <xf numFmtId="265" fontId="34" fillId="49" borderId="0" xfId="0" applyNumberFormat="1" applyFont="1" applyFill="1"/>
    <xf numFmtId="172" fontId="252" fillId="0" borderId="3" xfId="34688" quotePrefix="1" applyNumberFormat="1" applyFont="1" applyFill="1" applyBorder="1" applyAlignment="1">
      <alignment horizontal="center"/>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67"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50" fillId="0" borderId="0" xfId="20792" applyNumberFormat="1" applyFont="1" applyFill="1" applyAlignment="1">
      <alignment horizontal="center" vertical="center"/>
    </xf>
    <xf numFmtId="172" fontId="239" fillId="49" borderId="0" xfId="20792" applyNumberFormat="1" applyFont="1" applyFill="1" applyAlignment="1">
      <alignment horizontal="center" vertical="center"/>
    </xf>
    <xf numFmtId="265" fontId="250" fillId="0" borderId="13" xfId="0" applyNumberFormat="1" applyFont="1" applyBorder="1" applyAlignment="1">
      <alignment horizontal="center" vertical="center"/>
    </xf>
    <xf numFmtId="265" fontId="250" fillId="0" borderId="1" xfId="0" applyNumberFormat="1" applyFont="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172" fontId="250" fillId="0" borderId="13" xfId="20792" applyNumberFormat="1" applyFont="1" applyFill="1" applyBorder="1" applyAlignment="1">
      <alignment horizontal="center" vertical="center"/>
    </xf>
    <xf numFmtId="172" fontId="250" fillId="0" borderId="1" xfId="20792"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59"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H19" sqref="H19"/>
    </sheetView>
  </sheetViews>
  <sheetFormatPr baseColWidth="10" defaultColWidth="9.109375" defaultRowHeight="13.8"/>
  <cols>
    <col min="1" max="1" width="21.6640625" style="8" bestFit="1" customWidth="1"/>
    <col min="2" max="2" width="8" style="8" customWidth="1"/>
    <col min="3" max="4" width="12" style="8" customWidth="1"/>
    <col min="5" max="5" width="7" style="8" customWidth="1"/>
    <col min="6" max="6" width="7.5546875" style="8" bestFit="1" customWidth="1"/>
    <col min="7" max="16384" width="9.109375" style="8"/>
  </cols>
  <sheetData>
    <row r="1" spans="1:6" ht="15" customHeight="1">
      <c r="A1" s="23" t="s">
        <v>85</v>
      </c>
      <c r="B1" s="23"/>
      <c r="C1" s="217" t="s">
        <v>137</v>
      </c>
      <c r="D1" s="217"/>
      <c r="E1" s="153" t="s">
        <v>5</v>
      </c>
      <c r="F1" s="153"/>
    </row>
    <row r="2" spans="1:6" ht="15" customHeight="1">
      <c r="A2" s="23"/>
      <c r="B2" s="23"/>
      <c r="C2" s="23">
        <v>2023</v>
      </c>
      <c r="D2" s="23">
        <v>2022</v>
      </c>
      <c r="E2" s="36" t="s">
        <v>7</v>
      </c>
      <c r="F2" s="37" t="s">
        <v>83</v>
      </c>
    </row>
    <row r="3" spans="1:6">
      <c r="A3" s="16" t="s">
        <v>100</v>
      </c>
      <c r="B3" s="33" t="s">
        <v>21</v>
      </c>
      <c r="C3" s="186">
        <f>+'Estado de Resultado'!B8</f>
        <v>947.024</v>
      </c>
      <c r="D3" s="187">
        <f>+'Estado de Resultado'!C8</f>
        <v>5378.28</v>
      </c>
      <c r="E3" s="179">
        <f>+C3/D3-1</f>
        <v>-0.823916939988249</v>
      </c>
      <c r="F3" s="181">
        <f>+C3-D3</f>
        <v>-4431.2559999999994</v>
      </c>
    </row>
    <row r="4" spans="1:6">
      <c r="A4" s="28" t="s">
        <v>87</v>
      </c>
      <c r="B4" s="34" t="s">
        <v>21</v>
      </c>
      <c r="C4" s="188">
        <f>+'Estado de Resultado'!B12</f>
        <v>258.09899999999999</v>
      </c>
      <c r="D4" s="189">
        <f>+'Estado de Resultado'!C12</f>
        <v>5563.2089999999998</v>
      </c>
      <c r="E4" s="180">
        <f>+C4/D4-1</f>
        <v>-0.95360609317392175</v>
      </c>
      <c r="F4" s="182">
        <f>+C4-D4</f>
        <v>-5305.11</v>
      </c>
    </row>
    <row r="6" spans="1:6" ht="15" customHeight="1">
      <c r="A6" s="22" t="s">
        <v>84</v>
      </c>
      <c r="B6" s="22"/>
      <c r="C6" s="218" t="s">
        <v>137</v>
      </c>
      <c r="D6" s="218"/>
      <c r="E6" s="39" t="s">
        <v>5</v>
      </c>
      <c r="F6" s="39"/>
    </row>
    <row r="7" spans="1:6" ht="15" customHeight="1">
      <c r="A7" s="22"/>
      <c r="B7" s="22"/>
      <c r="C7" s="22">
        <v>2023</v>
      </c>
      <c r="D7" s="22">
        <v>2022</v>
      </c>
      <c r="E7" s="38" t="s">
        <v>7</v>
      </c>
      <c r="F7" s="39" t="s">
        <v>83</v>
      </c>
    </row>
    <row r="8" spans="1:6">
      <c r="A8" s="8" t="s">
        <v>69</v>
      </c>
      <c r="B8" s="33" t="s">
        <v>21</v>
      </c>
      <c r="C8" s="26">
        <f>+'Hapag-LLoyd'!C8</f>
        <v>19393</v>
      </c>
      <c r="D8" s="27">
        <f>+'Hapag-LLoyd'!D8</f>
        <v>36401</v>
      </c>
      <c r="E8" s="25">
        <f>+'Hapag-LLoyd'!E8</f>
        <v>-0.46723991099145623</v>
      </c>
      <c r="F8" s="181">
        <f>+'Hapag-LLoyd'!F8</f>
        <v>-17008</v>
      </c>
    </row>
    <row r="9" spans="1:6">
      <c r="A9" s="8" t="s">
        <v>1</v>
      </c>
      <c r="B9" s="33" t="s">
        <v>21</v>
      </c>
      <c r="C9" s="26">
        <f>+'Hapag-LLoyd'!C11</f>
        <v>4825</v>
      </c>
      <c r="D9" s="27">
        <f>+'Hapag-LLoyd'!D11</f>
        <v>20474</v>
      </c>
      <c r="E9" s="25">
        <f>+'Hapag-LLoyd'!E11</f>
        <v>-0.76433525446908268</v>
      </c>
      <c r="F9" s="181">
        <f>+'Hapag-LLoyd'!F11</f>
        <v>-15649</v>
      </c>
    </row>
    <row r="10" spans="1:6">
      <c r="A10" s="8" t="s">
        <v>2</v>
      </c>
      <c r="B10" s="33" t="s">
        <v>21</v>
      </c>
      <c r="C10" s="26">
        <f>+'Hapag-LLoyd'!C12</f>
        <v>2738</v>
      </c>
      <c r="D10" s="27">
        <f>+'Hapag-LLoyd'!D12</f>
        <v>18467</v>
      </c>
      <c r="E10" s="25">
        <f>+'Hapag-LLoyd'!E12</f>
        <v>-0.85173552823956244</v>
      </c>
      <c r="F10" s="181">
        <f>+'Hapag-LLoyd'!F12</f>
        <v>-15729</v>
      </c>
    </row>
    <row r="11" spans="1:6">
      <c r="A11" s="8" t="s">
        <v>87</v>
      </c>
      <c r="B11" s="33" t="s">
        <v>21</v>
      </c>
      <c r="C11" s="26">
        <f>+'Hapag-LLoyd'!C13</f>
        <v>3191</v>
      </c>
      <c r="D11" s="27">
        <f>+'Hapag-LLoyd'!D13</f>
        <v>17959</v>
      </c>
      <c r="E11" s="25">
        <f>+'Hapag-LLoyd'!E13</f>
        <v>-0.82231750097444178</v>
      </c>
      <c r="F11" s="181">
        <f>+'Hapag-LLoyd'!F13</f>
        <v>-14768</v>
      </c>
    </row>
    <row r="12" spans="1:6">
      <c r="A12" s="8" t="s">
        <v>101</v>
      </c>
      <c r="B12" s="33" t="s">
        <v>86</v>
      </c>
      <c r="C12" s="26">
        <f>+'Hapag-LLoyd'!C6</f>
        <v>1500</v>
      </c>
      <c r="D12" s="27">
        <f>+'Hapag-LLoyd'!D6</f>
        <v>2863</v>
      </c>
      <c r="E12" s="25">
        <f>+'Hapag-LLoyd'!E6</f>
        <v>-0.47607404820118759</v>
      </c>
      <c r="F12" s="181">
        <f>+'Hapag-LLoyd'!F6</f>
        <v>-1363</v>
      </c>
    </row>
    <row r="13" spans="1:6">
      <c r="A13" s="8" t="s">
        <v>68</v>
      </c>
      <c r="B13" s="33" t="s">
        <v>88</v>
      </c>
      <c r="C13" s="26">
        <f>+'Hapag-LLoyd'!C7</f>
        <v>11907</v>
      </c>
      <c r="D13" s="27">
        <f>+'Hapag-LLoyd'!D7</f>
        <v>11843</v>
      </c>
      <c r="E13" s="25">
        <f>+'Hapag-LLoyd'!E7</f>
        <v>5.4040361394915859E-3</v>
      </c>
      <c r="F13" s="181">
        <f>+'Hapag-LLoyd'!F7</f>
        <v>64</v>
      </c>
    </row>
    <row r="14" spans="1:6">
      <c r="A14" s="29" t="s">
        <v>121</v>
      </c>
      <c r="B14" s="35" t="str">
        <f>+'Hapag-LLoyd'!B10</f>
        <v>US$/ton</v>
      </c>
      <c r="C14" s="30">
        <f>+'Hapag-LLoyd'!C10</f>
        <v>614</v>
      </c>
      <c r="D14" s="31">
        <f>+'Hapag-LLoyd'!D10</f>
        <v>753</v>
      </c>
      <c r="E14" s="32">
        <f>+'Hapag-LLoyd'!E10</f>
        <v>-0.18459495351925626</v>
      </c>
      <c r="F14" s="183">
        <f>+'Hapag-LLoyd'!F10</f>
        <v>-139</v>
      </c>
    </row>
  </sheetData>
  <mergeCells count="2">
    <mergeCell ref="C1:D1"/>
    <mergeCell ref="C6:D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B3626-33B8-4080-ACF0-7F31630AEE6A}">
  <dimension ref="A1:F19"/>
  <sheetViews>
    <sheetView tabSelected="1" workbookViewId="0">
      <selection activeCell="A24" sqref="A24"/>
    </sheetView>
  </sheetViews>
  <sheetFormatPr baseColWidth="10" defaultRowHeight="13.2"/>
  <cols>
    <col min="1" max="1" width="57.109375" style="1" bestFit="1" customWidth="1"/>
    <col min="2" max="2" width="7.88671875" style="1" bestFit="1" customWidth="1"/>
    <col min="3" max="4" width="11.88671875" style="1" customWidth="1"/>
    <col min="5" max="5" width="7.33203125" style="1" bestFit="1" customWidth="1"/>
    <col min="6" max="6" width="7.5546875" style="1" bestFit="1" customWidth="1"/>
    <col min="7" max="16384" width="11.5546875" style="1"/>
  </cols>
  <sheetData>
    <row r="1" spans="1:6" ht="14.4">
      <c r="A1" s="262" t="s">
        <v>126</v>
      </c>
      <c r="B1" s="92"/>
      <c r="C1" s="221" t="s">
        <v>135</v>
      </c>
      <c r="D1" s="221"/>
      <c r="E1" s="232" t="s">
        <v>5</v>
      </c>
      <c r="F1" s="232"/>
    </row>
    <row r="2" spans="1:6" ht="14.4">
      <c r="A2" s="262"/>
      <c r="B2" s="93"/>
      <c r="C2" s="73">
        <v>2023</v>
      </c>
      <c r="D2" s="73">
        <v>2022</v>
      </c>
      <c r="E2" s="94" t="s">
        <v>7</v>
      </c>
      <c r="F2" s="95" t="s">
        <v>83</v>
      </c>
    </row>
    <row r="3" spans="1:6" ht="14.4">
      <c r="A3" s="200" t="s">
        <v>127</v>
      </c>
      <c r="B3" s="201"/>
      <c r="C3" s="202"/>
      <c r="D3" s="202"/>
      <c r="E3" s="203"/>
      <c r="F3" s="204"/>
    </row>
    <row r="4" spans="1:6" ht="13.8">
      <c r="A4" s="192" t="s">
        <v>69</v>
      </c>
      <c r="B4" s="99" t="s">
        <v>6</v>
      </c>
      <c r="C4" s="193">
        <v>15230</v>
      </c>
      <c r="D4" s="142">
        <v>28424</v>
      </c>
      <c r="E4" s="171">
        <f t="shared" ref="E4:E5" si="0">+C4/D4-1</f>
        <v>-0.46418519560934424</v>
      </c>
      <c r="F4" s="112">
        <f t="shared" ref="F4:F5" si="1">+C4-D4</f>
        <v>-13194</v>
      </c>
    </row>
    <row r="5" spans="1:6" ht="13.8">
      <c r="A5" s="199" t="s">
        <v>1</v>
      </c>
      <c r="B5" s="99" t="s">
        <v>6</v>
      </c>
      <c r="C5" s="193">
        <v>4481</v>
      </c>
      <c r="D5" s="142">
        <v>16557</v>
      </c>
      <c r="E5" s="170">
        <f t="shared" si="0"/>
        <v>-0.72935918342694928</v>
      </c>
      <c r="F5" s="112">
        <f t="shared" si="1"/>
        <v>-12076</v>
      </c>
    </row>
    <row r="6" spans="1:6" ht="13.8">
      <c r="A6" s="100" t="s">
        <v>73</v>
      </c>
      <c r="B6" s="99"/>
      <c r="C6" s="137">
        <v>0.29399999999999998</v>
      </c>
      <c r="D6" s="145">
        <v>0.58299999999999996</v>
      </c>
      <c r="E6" s="169">
        <f>+C6-D6</f>
        <v>-0.28899999999999998</v>
      </c>
      <c r="F6" s="122"/>
    </row>
    <row r="7" spans="1:6" ht="13.8">
      <c r="A7" s="100" t="s">
        <v>2</v>
      </c>
      <c r="B7" s="99" t="s">
        <v>6</v>
      </c>
      <c r="C7" s="111">
        <v>2960</v>
      </c>
      <c r="D7" s="141">
        <v>15052</v>
      </c>
      <c r="E7" s="169">
        <f t="shared" ref="E7" si="2">+C7/D7-1</f>
        <v>-0.8033483922402338</v>
      </c>
      <c r="F7" s="113">
        <f t="shared" ref="F7" si="3">+C7-D7</f>
        <v>-12092</v>
      </c>
    </row>
    <row r="8" spans="1:6" ht="13.8">
      <c r="A8" s="100" t="s">
        <v>74</v>
      </c>
      <c r="B8" s="99"/>
      <c r="C8" s="137">
        <v>0.19400000000000001</v>
      </c>
      <c r="D8" s="145">
        <v>0.53</v>
      </c>
      <c r="E8" s="169">
        <f>+C8-D8</f>
        <v>-0.33600000000000002</v>
      </c>
      <c r="F8" s="122"/>
    </row>
    <row r="9" spans="1:6" ht="14.4">
      <c r="A9" s="194" t="s">
        <v>128</v>
      </c>
      <c r="B9" s="195"/>
      <c r="C9" s="196"/>
      <c r="D9" s="196"/>
      <c r="E9" s="197"/>
      <c r="F9" s="198"/>
    </row>
    <row r="10" spans="1:6" ht="13.8">
      <c r="A10" s="100" t="s">
        <v>69</v>
      </c>
      <c r="B10" s="99" t="s">
        <v>6</v>
      </c>
      <c r="C10" s="111">
        <v>92.1</v>
      </c>
      <c r="D10" s="141"/>
      <c r="E10" s="169"/>
      <c r="F10" s="113"/>
    </row>
    <row r="11" spans="1:6" ht="13.8">
      <c r="A11" s="199" t="s">
        <v>1</v>
      </c>
      <c r="B11" s="99" t="s">
        <v>6</v>
      </c>
      <c r="C11" s="193">
        <v>38.4</v>
      </c>
      <c r="D11" s="142"/>
      <c r="E11" s="170"/>
      <c r="F11" s="112"/>
    </row>
    <row r="12" spans="1:6" ht="13.8">
      <c r="A12" s="100" t="s">
        <v>73</v>
      </c>
      <c r="B12" s="99"/>
      <c r="C12" s="137">
        <v>0.41699999999999998</v>
      </c>
      <c r="D12" s="145"/>
      <c r="E12" s="169"/>
      <c r="F12" s="122"/>
    </row>
    <row r="13" spans="1:6" ht="13.8">
      <c r="A13" s="100" t="s">
        <v>2</v>
      </c>
      <c r="B13" s="99" t="s">
        <v>6</v>
      </c>
      <c r="C13" s="111">
        <v>29.4</v>
      </c>
      <c r="D13" s="141"/>
      <c r="E13" s="169"/>
      <c r="F13" s="113"/>
    </row>
    <row r="14" spans="1:6" ht="13.8">
      <c r="A14" s="100" t="s">
        <v>74</v>
      </c>
      <c r="B14" s="99"/>
      <c r="C14" s="137">
        <v>0.31900000000000001</v>
      </c>
      <c r="D14" s="145"/>
      <c r="E14" s="169"/>
      <c r="F14" s="122"/>
    </row>
    <row r="16" spans="1:6" ht="14.4">
      <c r="A16" s="96" t="s">
        <v>75</v>
      </c>
      <c r="B16" s="91"/>
      <c r="C16" s="102"/>
      <c r="D16" s="102"/>
      <c r="E16" s="116"/>
      <c r="F16" s="115"/>
    </row>
    <row r="17" spans="1:6" ht="13.8">
      <c r="A17" s="18" t="s">
        <v>122</v>
      </c>
      <c r="B17" s="19"/>
      <c r="C17" s="123">
        <v>13505</v>
      </c>
      <c r="D17" s="114">
        <v>14240</v>
      </c>
      <c r="E17" s="171">
        <f>+C17/D17-1</f>
        <v>-5.1615168539325795E-2</v>
      </c>
      <c r="F17" s="112">
        <f>+C17-D17</f>
        <v>-735</v>
      </c>
    </row>
    <row r="18" spans="1:6" ht="13.8">
      <c r="A18" s="100" t="s">
        <v>129</v>
      </c>
      <c r="B18" s="99"/>
      <c r="C18" s="133">
        <v>2563</v>
      </c>
      <c r="D18" s="141">
        <v>269</v>
      </c>
      <c r="E18" s="169">
        <f>+C18/D18-1</f>
        <v>8.5278810408921935</v>
      </c>
      <c r="F18" s="113">
        <f>+C18-D18</f>
        <v>2294</v>
      </c>
    </row>
    <row r="19" spans="1:6" ht="13.8">
      <c r="A19" s="100" t="s">
        <v>76</v>
      </c>
      <c r="B19" s="99"/>
      <c r="C19" s="117">
        <v>16068</v>
      </c>
      <c r="D19" s="142">
        <v>14509</v>
      </c>
      <c r="E19" s="169">
        <f>+C19/D19-1</f>
        <v>0.10745054793576392</v>
      </c>
      <c r="F19" s="113">
        <f>+C19-D19</f>
        <v>1559</v>
      </c>
    </row>
  </sheetData>
  <mergeCells count="3">
    <mergeCell ref="A1:A2"/>
    <mergeCell ref="C1:D1"/>
    <mergeCell ref="E1:F1"/>
  </mergeCells>
  <pageMargins left="0.7" right="0.7" top="0.75" bottom="0.75" header="0.3" footer="0.3"/>
  <ignoredErrors>
    <ignoredError sqref="E6:E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1"/>
  <sheetViews>
    <sheetView zoomScale="115" zoomScaleNormal="115" workbookViewId="0">
      <selection activeCell="B20" sqref="B20"/>
    </sheetView>
  </sheetViews>
  <sheetFormatPr baseColWidth="10" defaultColWidth="9.109375" defaultRowHeight="13.2"/>
  <cols>
    <col min="1" max="1" width="36" style="1" customWidth="1"/>
    <col min="2" max="3" width="19.44140625" style="1" customWidth="1"/>
    <col min="4" max="4" width="7.33203125" style="1" customWidth="1"/>
    <col min="5" max="5" width="10" style="1" customWidth="1"/>
    <col min="6" max="16384" width="9.109375" style="1"/>
  </cols>
  <sheetData>
    <row r="1" spans="1:9" ht="15" customHeight="1">
      <c r="A1" s="219" t="s">
        <v>4</v>
      </c>
      <c r="B1" s="220" t="s">
        <v>133</v>
      </c>
      <c r="C1" s="220" t="s">
        <v>108</v>
      </c>
      <c r="D1" s="220" t="s">
        <v>5</v>
      </c>
      <c r="E1" s="220"/>
    </row>
    <row r="2" spans="1:9" ht="15" customHeight="1">
      <c r="A2" s="219"/>
      <c r="B2" s="220"/>
      <c r="C2" s="220"/>
      <c r="D2" s="220"/>
      <c r="E2" s="220"/>
    </row>
    <row r="3" spans="1:9" ht="13.8">
      <c r="A3" s="41"/>
      <c r="B3" s="52" t="s">
        <v>6</v>
      </c>
      <c r="C3" s="53" t="s">
        <v>6</v>
      </c>
      <c r="D3" s="43" t="s">
        <v>7</v>
      </c>
      <c r="E3" s="44" t="s">
        <v>6</v>
      </c>
      <c r="H3" s="62"/>
    </row>
    <row r="4" spans="1:9" s="7" customFormat="1" ht="13.8">
      <c r="A4" s="41" t="s">
        <v>8</v>
      </c>
      <c r="B4" s="48">
        <v>1805.173</v>
      </c>
      <c r="C4" s="50">
        <v>611.37</v>
      </c>
      <c r="D4" s="162">
        <f>+B4/C4-1</f>
        <v>1.9526685967581008</v>
      </c>
      <c r="E4" s="51">
        <f>+B4-C4</f>
        <v>1193.8029999999999</v>
      </c>
      <c r="H4" s="63"/>
    </row>
    <row r="5" spans="1:9" ht="13.8">
      <c r="A5" s="4" t="s">
        <v>9</v>
      </c>
      <c r="B5" s="45">
        <v>278.30399999999997</v>
      </c>
      <c r="C5" s="24">
        <v>97.197000000000003</v>
      </c>
      <c r="D5" s="163">
        <f>+B5/C5-1</f>
        <v>1.8632982499459856</v>
      </c>
      <c r="E5" s="149">
        <f>+B5-C5</f>
        <v>181.10699999999997</v>
      </c>
      <c r="H5" s="62"/>
    </row>
    <row r="6" spans="1:9" ht="13.8">
      <c r="A6" s="47" t="s">
        <v>96</v>
      </c>
      <c r="B6" s="48">
        <v>1526.442</v>
      </c>
      <c r="C6" s="49">
        <v>513.81200000000001</v>
      </c>
      <c r="D6" s="163">
        <f>+B6/C6-1</f>
        <v>1.9708181202463155</v>
      </c>
      <c r="E6" s="149">
        <f t="shared" ref="E6:E7" si="0">+B6-C6</f>
        <v>1012.63</v>
      </c>
      <c r="G6" s="152"/>
      <c r="H6" s="62"/>
      <c r="I6" s="62"/>
    </row>
    <row r="7" spans="1:9" ht="13.8">
      <c r="A7" s="47" t="s">
        <v>10</v>
      </c>
      <c r="B7" s="48">
        <v>0.42699999999999999</v>
      </c>
      <c r="C7" s="49">
        <v>0.36099999999999999</v>
      </c>
      <c r="D7" s="161">
        <f t="shared" ref="D7:D11" si="1">+B7/C7-1</f>
        <v>0.18282548476454297</v>
      </c>
      <c r="E7" s="149">
        <f t="shared" si="0"/>
        <v>6.6000000000000003E-2</v>
      </c>
      <c r="H7" s="155"/>
      <c r="I7" s="155"/>
    </row>
    <row r="8" spans="1:9" s="7" customFormat="1" ht="13.8">
      <c r="A8" s="2" t="s">
        <v>11</v>
      </c>
      <c r="B8" s="45">
        <v>6463.4840000000004</v>
      </c>
      <c r="C8" s="46">
        <v>9685.2049999999999</v>
      </c>
      <c r="D8" s="162">
        <f t="shared" si="1"/>
        <v>-0.33264355271777934</v>
      </c>
      <c r="E8" s="51">
        <f t="shared" ref="E8:E11" si="2">+B8-C8</f>
        <v>-3221.7209999999995</v>
      </c>
      <c r="H8" s="63"/>
    </row>
    <row r="9" spans="1:9" ht="13.8">
      <c r="A9" s="47" t="s">
        <v>103</v>
      </c>
      <c r="B9" s="48">
        <v>6449.9459999999999</v>
      </c>
      <c r="C9" s="49">
        <v>9169.6620000000003</v>
      </c>
      <c r="D9" s="161">
        <f>+B9/C9-1</f>
        <v>-0.29659937301941997</v>
      </c>
      <c r="E9" s="55">
        <f t="shared" si="2"/>
        <v>-2719.7160000000003</v>
      </c>
      <c r="H9" s="62"/>
    </row>
    <row r="10" spans="1:9" ht="13.8">
      <c r="A10" s="4" t="s">
        <v>12</v>
      </c>
      <c r="B10" s="45">
        <v>0.72199999999999998</v>
      </c>
      <c r="C10" s="24">
        <v>502.27100000000002</v>
      </c>
      <c r="D10" s="161">
        <f t="shared" si="1"/>
        <v>-0.99856252899331233</v>
      </c>
      <c r="E10" s="55">
        <f t="shared" si="2"/>
        <v>-501.54900000000004</v>
      </c>
      <c r="H10" s="62"/>
    </row>
    <row r="11" spans="1:9" ht="13.8">
      <c r="A11" s="47" t="s">
        <v>13</v>
      </c>
      <c r="B11" s="48">
        <f>+B8-B9-B10</f>
        <v>12.816000000000466</v>
      </c>
      <c r="C11" s="49">
        <v>13.27199999999965</v>
      </c>
      <c r="D11" s="161">
        <f t="shared" si="1"/>
        <v>-3.4358047016214255E-2</v>
      </c>
      <c r="E11" s="55">
        <f t="shared" si="2"/>
        <v>-0.45599999999918417</v>
      </c>
    </row>
    <row r="12" spans="1:9" s="7" customFormat="1" ht="15" customHeight="1">
      <c r="A12" s="70" t="s">
        <v>14</v>
      </c>
      <c r="B12" s="71">
        <f>+B4+B8</f>
        <v>8268.6570000000011</v>
      </c>
      <c r="C12" s="71">
        <v>10296.575000000001</v>
      </c>
      <c r="D12" s="164">
        <f>+B12/C12-1</f>
        <v>-0.19695073361773208</v>
      </c>
      <c r="E12" s="172">
        <f>+B12-C12</f>
        <v>-2027.9179999999997</v>
      </c>
    </row>
    <row r="13" spans="1:9">
      <c r="A13" s="40"/>
      <c r="B13" s="146"/>
      <c r="C13" s="40"/>
      <c r="D13" s="40"/>
      <c r="E13" s="40"/>
    </row>
    <row r="14" spans="1:9" ht="15" customHeight="1">
      <c r="A14" s="219" t="s">
        <v>15</v>
      </c>
      <c r="B14" s="220" t="s">
        <v>133</v>
      </c>
      <c r="C14" s="220" t="s">
        <v>108</v>
      </c>
      <c r="D14" s="220" t="s">
        <v>5</v>
      </c>
      <c r="E14" s="220"/>
    </row>
    <row r="15" spans="1:9" ht="15" customHeight="1">
      <c r="A15" s="219"/>
      <c r="B15" s="220"/>
      <c r="C15" s="220"/>
      <c r="D15" s="220"/>
      <c r="E15" s="220"/>
    </row>
    <row r="16" spans="1:9" ht="13.5" customHeight="1">
      <c r="A16" s="41"/>
      <c r="B16" s="42" t="s">
        <v>6</v>
      </c>
      <c r="C16" s="43" t="s">
        <v>6</v>
      </c>
      <c r="D16" s="43" t="s">
        <v>7</v>
      </c>
      <c r="E16" s="44" t="s">
        <v>6</v>
      </c>
    </row>
    <row r="17" spans="1:6" s="7" customFormat="1" ht="13.8">
      <c r="A17" s="2" t="s">
        <v>16</v>
      </c>
      <c r="B17" s="45">
        <v>105.821</v>
      </c>
      <c r="C17" s="46">
        <v>2272</v>
      </c>
      <c r="D17" s="214">
        <f t="shared" ref="D17:D27" si="3">+B17/C17-1</f>
        <v>-0.95342385563380283</v>
      </c>
      <c r="E17" s="51">
        <f>+B17-C17</f>
        <v>-2166.1790000000001</v>
      </c>
    </row>
    <row r="18" spans="1:6" ht="13.8">
      <c r="A18" s="47" t="s">
        <v>114</v>
      </c>
      <c r="B18" s="48">
        <v>0</v>
      </c>
      <c r="C18" s="49">
        <v>560.87900000000002</v>
      </c>
      <c r="D18" s="161">
        <f t="shared" si="3"/>
        <v>-1</v>
      </c>
      <c r="E18" s="55">
        <f t="shared" ref="E18:E26" si="4">+B18-C18</f>
        <v>-560.87900000000002</v>
      </c>
    </row>
    <row r="19" spans="1:6" ht="13.8">
      <c r="A19" s="47" t="s">
        <v>119</v>
      </c>
      <c r="B19" s="48">
        <v>18.711000000000002</v>
      </c>
      <c r="C19" s="49">
        <v>17.956000000000003</v>
      </c>
      <c r="D19" s="161">
        <f t="shared" ref="D19" si="5">+B19/C19-1</f>
        <v>4.2047226553798112E-2</v>
      </c>
      <c r="E19" s="55">
        <f t="shared" ref="E19" si="6">+B19-C19</f>
        <v>0.75499999999999901</v>
      </c>
    </row>
    <row r="20" spans="1:6" ht="13.8">
      <c r="A20" s="47" t="s">
        <v>115</v>
      </c>
      <c r="B20" s="48">
        <v>8.4730000000000008</v>
      </c>
      <c r="C20" s="49">
        <v>9.8170000000000002</v>
      </c>
      <c r="D20" s="161">
        <f>+B20/C20-1</f>
        <v>-0.13690536823876942</v>
      </c>
      <c r="E20" s="55">
        <f>+B20-C20</f>
        <v>-1.3439999999999994</v>
      </c>
    </row>
    <row r="21" spans="1:6" ht="13.8">
      <c r="A21" s="4" t="s">
        <v>131</v>
      </c>
      <c r="B21" s="45">
        <f>+B17-B18-B19-B20</f>
        <v>78.637</v>
      </c>
      <c r="C21" s="24">
        <v>1683.2059999999999</v>
      </c>
      <c r="D21" s="161">
        <f t="shared" si="3"/>
        <v>-0.95328141653487453</v>
      </c>
      <c r="E21" s="55">
        <f t="shared" si="4"/>
        <v>-1604.569</v>
      </c>
    </row>
    <row r="22" spans="1:6" s="7" customFormat="1" ht="13.8">
      <c r="A22" s="41" t="s">
        <v>17</v>
      </c>
      <c r="B22" s="48">
        <v>74.284999999999997</v>
      </c>
      <c r="C22" s="50">
        <v>110.078</v>
      </c>
      <c r="D22" s="162">
        <f t="shared" si="3"/>
        <v>-0.32516034084921608</v>
      </c>
      <c r="E22" s="51">
        <f t="shared" si="4"/>
        <v>-35.793000000000006</v>
      </c>
    </row>
    <row r="23" spans="1:6" ht="13.8">
      <c r="A23" s="4" t="s">
        <v>114</v>
      </c>
      <c r="B23" s="45">
        <v>0</v>
      </c>
      <c r="C23" s="24">
        <v>99.585999999999999</v>
      </c>
      <c r="D23" s="161">
        <f t="shared" si="3"/>
        <v>-1</v>
      </c>
      <c r="E23" s="55">
        <f t="shared" si="4"/>
        <v>-99.585999999999999</v>
      </c>
    </row>
    <row r="24" spans="1:6" ht="13.8">
      <c r="A24" s="47" t="s">
        <v>10</v>
      </c>
      <c r="B24" s="48">
        <f>+B22-B23</f>
        <v>74.284999999999997</v>
      </c>
      <c r="C24" s="49">
        <v>10.492000000000004</v>
      </c>
      <c r="D24" s="161">
        <f t="shared" si="3"/>
        <v>6.0801563095691922</v>
      </c>
      <c r="E24" s="55">
        <f t="shared" si="4"/>
        <v>63.792999999999992</v>
      </c>
    </row>
    <row r="25" spans="1:6" ht="13.8">
      <c r="A25" s="41" t="s">
        <v>134</v>
      </c>
      <c r="B25" s="48">
        <f>+B22+B17</f>
        <v>180.10599999999999</v>
      </c>
      <c r="C25" s="50">
        <f>+C22+C17</f>
        <v>2382.078</v>
      </c>
      <c r="D25" s="214">
        <f t="shared" ref="D25" si="7">+B25/C25-1</f>
        <v>-0.92439122480456137</v>
      </c>
      <c r="E25" s="51">
        <f t="shared" ref="E25" si="8">+B25-C25</f>
        <v>-2201.9719999999998</v>
      </c>
    </row>
    <row r="26" spans="1:6" s="7" customFormat="1" ht="13.8">
      <c r="A26" s="58" t="s">
        <v>18</v>
      </c>
      <c r="B26" s="48">
        <v>8088.5510000000004</v>
      </c>
      <c r="C26" s="50">
        <v>7914.4970000000003</v>
      </c>
      <c r="D26" s="162">
        <f t="shared" si="3"/>
        <v>2.1991795561992156E-2</v>
      </c>
      <c r="E26" s="51">
        <f t="shared" si="4"/>
        <v>174.05400000000009</v>
      </c>
    </row>
    <row r="27" spans="1:6" s="7" customFormat="1" ht="15" customHeight="1">
      <c r="A27" s="70" t="s">
        <v>19</v>
      </c>
      <c r="B27" s="71">
        <f>+B26+B22+B17</f>
        <v>8268.6570000000011</v>
      </c>
      <c r="C27" s="71">
        <v>10296.575000000001</v>
      </c>
      <c r="D27" s="164">
        <f t="shared" si="3"/>
        <v>-0.19695073361773208</v>
      </c>
      <c r="E27" s="172">
        <f>+B27-C27</f>
        <v>-2027.9179999999997</v>
      </c>
    </row>
    <row r="28" spans="1:6" ht="14.4">
      <c r="A28" s="4"/>
      <c r="B28" s="159"/>
      <c r="C28" s="159"/>
      <c r="D28" s="190"/>
      <c r="E28" s="191"/>
      <c r="F28" s="160"/>
    </row>
    <row r="29" spans="1:6" ht="13.8">
      <c r="B29" s="144"/>
      <c r="C29" s="144"/>
      <c r="D29" s="205"/>
      <c r="E29" s="54"/>
      <c r="F29" s="160"/>
    </row>
    <row r="30" spans="1:6">
      <c r="B30" s="206"/>
      <c r="C30" s="207"/>
    </row>
    <row r="31" spans="1:6">
      <c r="B31" s="208"/>
      <c r="C31" s="208"/>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145" zoomScaleNormal="145" workbookViewId="0">
      <selection activeCell="B5" sqref="B5"/>
    </sheetView>
  </sheetViews>
  <sheetFormatPr baseColWidth="10" defaultColWidth="9.109375" defaultRowHeight="13.2"/>
  <cols>
    <col min="1" max="1" width="52.6640625" style="1" customWidth="1"/>
    <col min="2" max="2" width="11.109375" style="1" customWidth="1"/>
    <col min="3" max="16384" width="9.109375" style="1"/>
  </cols>
  <sheetData>
    <row r="1" spans="1:2">
      <c r="A1" s="5"/>
      <c r="B1" s="6"/>
    </row>
    <row r="2" spans="1:2" ht="14.4">
      <c r="A2" s="72" t="s">
        <v>20</v>
      </c>
      <c r="B2" s="73" t="s">
        <v>21</v>
      </c>
    </row>
    <row r="3" spans="1:2" ht="18.75" customHeight="1">
      <c r="A3" s="70" t="s">
        <v>112</v>
      </c>
      <c r="B3" s="71">
        <v>9169.6620000000003</v>
      </c>
    </row>
    <row r="4" spans="1:2" ht="13.8">
      <c r="A4" s="56" t="s">
        <v>91</v>
      </c>
      <c r="B4" s="75">
        <v>947.024</v>
      </c>
    </row>
    <row r="5" spans="1:2" ht="13.8">
      <c r="A5" s="56" t="s">
        <v>23</v>
      </c>
      <c r="B5" s="75">
        <v>-5.3040000000000003</v>
      </c>
    </row>
    <row r="6" spans="1:2" ht="13.8">
      <c r="A6" s="61" t="s">
        <v>99</v>
      </c>
      <c r="B6" s="75">
        <v>-3660.125</v>
      </c>
    </row>
    <row r="7" spans="1:2" ht="13.8">
      <c r="A7" s="57" t="s">
        <v>24</v>
      </c>
      <c r="B7" s="75">
        <v>-1.3109999999999999</v>
      </c>
    </row>
    <row r="8" spans="1:2" ht="13.8">
      <c r="A8" s="56" t="s">
        <v>25</v>
      </c>
      <c r="B8" s="74">
        <f>+B4+B5+B6+B7</f>
        <v>-2719.7159999999999</v>
      </c>
    </row>
    <row r="9" spans="1:2" ht="19.5" customHeight="1">
      <c r="A9" s="70" t="s">
        <v>136</v>
      </c>
      <c r="B9" s="71">
        <v>6449.9459999999999</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8"/>
  <sheetViews>
    <sheetView zoomScale="110" zoomScaleNormal="110" workbookViewId="0">
      <selection activeCell="F21" sqref="F21"/>
    </sheetView>
  </sheetViews>
  <sheetFormatPr baseColWidth="10" defaultColWidth="9.109375" defaultRowHeight="13.8"/>
  <cols>
    <col min="1" max="1" width="42.33203125" style="8" customWidth="1"/>
    <col min="2" max="3" width="9.109375" style="8"/>
    <col min="4" max="4" width="9.6640625" style="8" bestFit="1" customWidth="1"/>
    <col min="5" max="16384" width="9.109375" style="8"/>
  </cols>
  <sheetData>
    <row r="1" spans="1:5" ht="14.4" customHeight="1">
      <c r="A1" s="222" t="s">
        <v>89</v>
      </c>
      <c r="B1" s="221" t="s">
        <v>135</v>
      </c>
      <c r="C1" s="221"/>
      <c r="D1" s="221" t="s">
        <v>5</v>
      </c>
      <c r="E1" s="221"/>
    </row>
    <row r="2" spans="1:5" ht="14.4" customHeight="1">
      <c r="A2" s="222"/>
      <c r="B2" s="73">
        <v>2023</v>
      </c>
      <c r="C2" s="73">
        <v>2022</v>
      </c>
      <c r="D2" s="221"/>
      <c r="E2" s="221"/>
    </row>
    <row r="3" spans="1:5" ht="14.4" customHeight="1">
      <c r="A3" s="9"/>
      <c r="B3" s="12" t="s">
        <v>6</v>
      </c>
      <c r="C3" s="10" t="s">
        <v>6</v>
      </c>
      <c r="D3" s="11" t="s">
        <v>7</v>
      </c>
      <c r="E3" s="10" t="s">
        <v>6</v>
      </c>
    </row>
    <row r="4" spans="1:5" ht="14.4" customHeight="1">
      <c r="A4" s="65" t="s">
        <v>26</v>
      </c>
      <c r="B4" s="68">
        <v>-15.353999999999999</v>
      </c>
      <c r="C4" s="66">
        <v>-40.909999999999997</v>
      </c>
      <c r="D4" s="167">
        <f>+B4/C4-1</f>
        <v>-0.62468834025910536</v>
      </c>
      <c r="E4" s="55">
        <f>+B4-C4</f>
        <v>25.555999999999997</v>
      </c>
    </row>
    <row r="5" spans="1:5" ht="14.4" customHeight="1">
      <c r="A5" s="64" t="s">
        <v>27</v>
      </c>
      <c r="B5" s="78">
        <v>5.6000000000000001E-2</v>
      </c>
      <c r="C5" s="66">
        <v>2.4830000000000001</v>
      </c>
      <c r="D5" s="167">
        <f t="shared" ref="D5:D12" si="0">+B5/C5-1</f>
        <v>-0.97744663713250102</v>
      </c>
      <c r="E5" s="55">
        <f t="shared" ref="E5:E12" si="1">+B5-C5</f>
        <v>-2.427</v>
      </c>
    </row>
    <row r="6" spans="1:5" ht="14.4" customHeight="1">
      <c r="A6" s="67" t="s">
        <v>28</v>
      </c>
      <c r="B6" s="68">
        <v>-15.298</v>
      </c>
      <c r="C6" s="69">
        <v>-38.427</v>
      </c>
      <c r="D6" s="168">
        <f t="shared" si="0"/>
        <v>-0.6018945012621334</v>
      </c>
      <c r="E6" s="51">
        <f t="shared" si="1"/>
        <v>23.128999999999998</v>
      </c>
    </row>
    <row r="7" spans="1:5" ht="14.4" customHeight="1">
      <c r="A7" s="65" t="s">
        <v>29</v>
      </c>
      <c r="B7" s="68">
        <v>2.6120000000000019</v>
      </c>
      <c r="C7" s="66">
        <v>-19.974</v>
      </c>
      <c r="D7" s="167">
        <f t="shared" si="0"/>
        <v>-1.1307700010013018</v>
      </c>
      <c r="E7" s="55">
        <f t="shared" si="1"/>
        <v>22.586000000000002</v>
      </c>
    </row>
    <row r="8" spans="1:5" ht="14.4" customHeight="1">
      <c r="A8" s="64" t="s">
        <v>30</v>
      </c>
      <c r="B8" s="78">
        <v>947.024</v>
      </c>
      <c r="C8" s="54">
        <v>5378.28</v>
      </c>
      <c r="D8" s="167">
        <f t="shared" si="0"/>
        <v>-0.823916939988249</v>
      </c>
      <c r="E8" s="55">
        <f t="shared" si="1"/>
        <v>-4431.2559999999994</v>
      </c>
    </row>
    <row r="9" spans="1:5" ht="14.4" customHeight="1">
      <c r="A9" s="65" t="s">
        <v>31</v>
      </c>
      <c r="B9" s="68">
        <v>1.159</v>
      </c>
      <c r="C9" s="66">
        <f>-5.763-0.069</f>
        <v>-5.8319999999999999</v>
      </c>
      <c r="D9" s="167">
        <f t="shared" si="0"/>
        <v>-1.1987311385459534</v>
      </c>
      <c r="E9" s="55">
        <f t="shared" si="1"/>
        <v>6.9909999999999997</v>
      </c>
    </row>
    <row r="10" spans="1:5" ht="14.4" customHeight="1">
      <c r="A10" s="65" t="s">
        <v>110</v>
      </c>
      <c r="B10" s="68">
        <v>-677.39800000000002</v>
      </c>
      <c r="C10" s="66">
        <v>249.16200000000001</v>
      </c>
      <c r="D10" s="167">
        <f t="shared" si="0"/>
        <v>-3.7187050994935023</v>
      </c>
      <c r="E10" s="55">
        <f t="shared" si="1"/>
        <v>-926.56000000000006</v>
      </c>
    </row>
    <row r="11" spans="1:5" ht="14.4" hidden="1" customHeight="1">
      <c r="A11" s="65" t="s">
        <v>92</v>
      </c>
      <c r="B11" s="68">
        <v>0</v>
      </c>
      <c r="C11" s="66">
        <v>-1.2E-2</v>
      </c>
      <c r="D11" s="167">
        <f t="shared" si="0"/>
        <v>-1</v>
      </c>
      <c r="E11" s="55">
        <f t="shared" si="1"/>
        <v>1.2E-2</v>
      </c>
    </row>
    <row r="12" spans="1:5" ht="16.95" customHeight="1">
      <c r="A12" s="76" t="s">
        <v>32</v>
      </c>
      <c r="B12" s="77">
        <v>258.09899999999999</v>
      </c>
      <c r="C12" s="77">
        <v>5563.2089999999998</v>
      </c>
      <c r="D12" s="211">
        <f t="shared" si="0"/>
        <v>-0.95360609317392175</v>
      </c>
      <c r="E12" s="77">
        <f t="shared" si="1"/>
        <v>-5305.11</v>
      </c>
    </row>
    <row r="13" spans="1:5">
      <c r="B13" s="126"/>
    </row>
    <row r="14" spans="1:5">
      <c r="B14" s="147"/>
      <c r="C14" s="147"/>
      <c r="E14" s="54"/>
    </row>
    <row r="15" spans="1:5">
      <c r="B15" s="126"/>
      <c r="C15" s="126"/>
      <c r="D15" s="143"/>
      <c r="E15" s="54"/>
    </row>
    <row r="18" spans="2:2">
      <c r="B18" s="126"/>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4"/>
  <sheetViews>
    <sheetView zoomScale="115" zoomScaleNormal="115" workbookViewId="0">
      <selection sqref="A1:E18"/>
    </sheetView>
  </sheetViews>
  <sheetFormatPr baseColWidth="10" defaultColWidth="9.109375" defaultRowHeight="13.8"/>
  <cols>
    <col min="1" max="1" width="40.88671875" style="8" customWidth="1"/>
    <col min="2" max="3" width="10.5546875" style="8" customWidth="1"/>
    <col min="4" max="4" width="12.5546875" style="8" customWidth="1"/>
    <col min="5" max="5" width="9.88671875" style="8" customWidth="1"/>
    <col min="6" max="16384" width="9.109375" style="8"/>
  </cols>
  <sheetData>
    <row r="1" spans="1:5" ht="15.75" customHeight="1">
      <c r="A1" s="222" t="s">
        <v>106</v>
      </c>
      <c r="B1" s="221" t="s">
        <v>137</v>
      </c>
      <c r="C1" s="221"/>
      <c r="D1" s="221" t="s">
        <v>5</v>
      </c>
      <c r="E1" s="221"/>
    </row>
    <row r="2" spans="1:5" ht="14.4">
      <c r="A2" s="222"/>
      <c r="B2" s="73">
        <v>2023</v>
      </c>
      <c r="C2" s="73">
        <v>2022</v>
      </c>
      <c r="D2" s="221"/>
      <c r="E2" s="221"/>
    </row>
    <row r="3" spans="1:5" ht="14.4">
      <c r="A3" s="132" t="s">
        <v>94</v>
      </c>
      <c r="B3" s="127">
        <v>97.197000000000003</v>
      </c>
      <c r="C3" s="127">
        <v>23.687999999999999</v>
      </c>
      <c r="D3" s="165">
        <f>+B3/C3-1</f>
        <v>3.103216818642351</v>
      </c>
      <c r="E3" s="131">
        <f t="shared" ref="E3:E18" si="0">+B3-C3</f>
        <v>73.509</v>
      </c>
    </row>
    <row r="4" spans="1:5" s="13" customFormat="1">
      <c r="A4" s="81" t="s">
        <v>33</v>
      </c>
      <c r="B4" s="82">
        <v>-708.971</v>
      </c>
      <c r="C4" s="83">
        <v>-29.571999999999999</v>
      </c>
      <c r="D4" s="166">
        <f>+B4/C4-1</f>
        <v>22.974401460841339</v>
      </c>
      <c r="E4" s="83">
        <f t="shared" si="0"/>
        <v>-679.399</v>
      </c>
    </row>
    <row r="5" spans="1:5">
      <c r="A5" s="84" t="s">
        <v>34</v>
      </c>
      <c r="B5" s="82">
        <v>-34.927</v>
      </c>
      <c r="C5" s="85">
        <v>-29.565999999999999</v>
      </c>
      <c r="D5" s="167">
        <f>+B5/C5-1</f>
        <v>0.18132314144625594</v>
      </c>
      <c r="E5" s="85">
        <f t="shared" si="0"/>
        <v>-5.3610000000000007</v>
      </c>
    </row>
    <row r="6" spans="1:5">
      <c r="A6" s="61" t="s">
        <v>35</v>
      </c>
      <c r="B6" s="79">
        <v>-674.04399999999998</v>
      </c>
      <c r="C6" s="80">
        <v>-6.0000000000000001E-3</v>
      </c>
      <c r="D6" s="167" t="s">
        <v>22</v>
      </c>
      <c r="E6" s="85">
        <f t="shared" si="0"/>
        <v>-674.03800000000001</v>
      </c>
    </row>
    <row r="7" spans="1:5" s="13" customFormat="1">
      <c r="A7" s="81" t="s">
        <v>36</v>
      </c>
      <c r="B7" s="82">
        <v>3248.248</v>
      </c>
      <c r="C7" s="83">
        <v>1468.5820000000001</v>
      </c>
      <c r="D7" s="166">
        <f t="shared" ref="D7:D18" si="1">+B7/C7-1</f>
        <v>1.2118261016409027</v>
      </c>
      <c r="E7" s="83">
        <f t="shared" si="0"/>
        <v>1779.6659999999999</v>
      </c>
    </row>
    <row r="8" spans="1:5">
      <c r="A8" s="178" t="s">
        <v>97</v>
      </c>
      <c r="B8" s="210">
        <v>3660.125</v>
      </c>
      <c r="C8" s="209">
        <v>1989.7750000000001</v>
      </c>
      <c r="D8" s="167">
        <f t="shared" si="1"/>
        <v>0.83946677388146895</v>
      </c>
      <c r="E8" s="85">
        <f t="shared" si="0"/>
        <v>1670.35</v>
      </c>
    </row>
    <row r="9" spans="1:5">
      <c r="A9" s="178" t="s">
        <v>130</v>
      </c>
      <c r="B9" s="79">
        <v>-429.10700000000003</v>
      </c>
      <c r="C9" s="80">
        <v>-524.803</v>
      </c>
      <c r="D9" s="167">
        <f t="shared" si="1"/>
        <v>-0.18234651859840734</v>
      </c>
      <c r="E9" s="85">
        <f t="shared" si="0"/>
        <v>95.69599999999997</v>
      </c>
    </row>
    <row r="10" spans="1:5">
      <c r="A10" s="84" t="s">
        <v>116</v>
      </c>
      <c r="B10" s="82">
        <v>-0.03</v>
      </c>
      <c r="C10" s="85">
        <v>-1.427</v>
      </c>
      <c r="D10" s="167">
        <f t="shared" si="1"/>
        <v>-0.97897687456201821</v>
      </c>
      <c r="E10" s="85">
        <f t="shared" si="0"/>
        <v>1.397</v>
      </c>
    </row>
    <row r="11" spans="1:5">
      <c r="A11" s="84" t="s">
        <v>39</v>
      </c>
      <c r="B11" s="82">
        <v>17.260000000000002</v>
      </c>
      <c r="C11" s="85">
        <v>1.8540000000000001</v>
      </c>
      <c r="D11" s="167">
        <f t="shared" si="1"/>
        <v>8.3096008629989218</v>
      </c>
      <c r="E11" s="85">
        <f t="shared" si="0"/>
        <v>15.406000000000002</v>
      </c>
    </row>
    <row r="12" spans="1:5" s="13" customFormat="1">
      <c r="A12" s="9" t="s">
        <v>37</v>
      </c>
      <c r="B12" s="79">
        <v>-2335.5859999999998</v>
      </c>
      <c r="C12" s="86">
        <v>-1333.9780000000001</v>
      </c>
      <c r="D12" s="166">
        <f t="shared" si="1"/>
        <v>0.7508429674252497</v>
      </c>
      <c r="E12" s="83">
        <f t="shared" si="0"/>
        <v>-1001.6079999999997</v>
      </c>
    </row>
    <row r="13" spans="1:5" s="13" customFormat="1">
      <c r="A13" s="84" t="s">
        <v>117</v>
      </c>
      <c r="B13" s="82">
        <v>-677.69399999999996</v>
      </c>
      <c r="C13" s="85">
        <v>59.303999999999974</v>
      </c>
      <c r="D13" s="167">
        <f t="shared" si="1"/>
        <v>-12.427458518818296</v>
      </c>
      <c r="E13" s="85">
        <f t="shared" si="0"/>
        <v>-736.99799999999993</v>
      </c>
    </row>
    <row r="14" spans="1:5">
      <c r="A14" s="84" t="s">
        <v>98</v>
      </c>
      <c r="B14" s="82">
        <v>-1643.711</v>
      </c>
      <c r="C14" s="85">
        <v>-1371.306</v>
      </c>
      <c r="D14" s="167">
        <f t="shared" si="1"/>
        <v>0.19864639985532029</v>
      </c>
      <c r="E14" s="85">
        <f t="shared" si="0"/>
        <v>-272.40499999999997</v>
      </c>
    </row>
    <row r="15" spans="1:5">
      <c r="A15" s="84" t="s">
        <v>38</v>
      </c>
      <c r="B15" s="82">
        <f>+B12-B13-B14</f>
        <v>-14.180999999999813</v>
      </c>
      <c r="C15" s="85">
        <f>+C12-C13-C14</f>
        <v>-21.976000000000113</v>
      </c>
      <c r="D15" s="167">
        <f t="shared" si="1"/>
        <v>-0.35470513287223604</v>
      </c>
      <c r="E15" s="85">
        <f t="shared" si="0"/>
        <v>7.7950000000003001</v>
      </c>
    </row>
    <row r="16" spans="1:5">
      <c r="A16" s="81" t="s">
        <v>104</v>
      </c>
      <c r="B16" s="82">
        <v>-22.584</v>
      </c>
      <c r="C16" s="85">
        <v>-31.523</v>
      </c>
      <c r="D16" s="167">
        <f t="shared" si="1"/>
        <v>-0.28357072613647183</v>
      </c>
      <c r="E16" s="85">
        <f t="shared" si="0"/>
        <v>8.9390000000000001</v>
      </c>
    </row>
    <row r="17" spans="1:5">
      <c r="A17" s="124" t="s">
        <v>105</v>
      </c>
      <c r="B17" s="134">
        <v>181.107</v>
      </c>
      <c r="C17" s="134">
        <v>73.509</v>
      </c>
      <c r="D17" s="212">
        <f t="shared" si="1"/>
        <v>1.4637391339835939</v>
      </c>
      <c r="E17" s="213">
        <f t="shared" si="0"/>
        <v>107.598</v>
      </c>
    </row>
    <row r="18" spans="1:5" ht="17.25" customHeight="1">
      <c r="A18" s="132" t="s">
        <v>93</v>
      </c>
      <c r="B18" s="131">
        <v>278.30399999999997</v>
      </c>
      <c r="C18" s="131">
        <v>97.197000000000003</v>
      </c>
      <c r="D18" s="165">
        <f t="shared" si="1"/>
        <v>1.8632982499459856</v>
      </c>
      <c r="E18" s="131">
        <f t="shared" si="0"/>
        <v>181.10699999999997</v>
      </c>
    </row>
    <row r="19" spans="1:5">
      <c r="B19" s="14"/>
      <c r="C19" s="14"/>
      <c r="D19" s="135"/>
      <c r="E19" s="80"/>
    </row>
    <row r="20" spans="1:5">
      <c r="B20" s="126"/>
      <c r="C20" s="126"/>
      <c r="D20" s="135"/>
      <c r="E20" s="80"/>
    </row>
    <row r="21" spans="1:5">
      <c r="B21" s="126"/>
      <c r="C21" s="126"/>
      <c r="D21" s="135"/>
      <c r="E21" s="80"/>
    </row>
    <row r="22" spans="1:5">
      <c r="B22" s="108"/>
      <c r="D22" s="130"/>
      <c r="E22" s="86"/>
    </row>
    <row r="23" spans="1:5">
      <c r="B23" s="126"/>
      <c r="D23" s="129"/>
      <c r="E23" s="128"/>
    </row>
    <row r="24" spans="1:5">
      <c r="D24" s="129"/>
      <c r="E24" s="128"/>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22" sqref="D22"/>
    </sheetView>
  </sheetViews>
  <sheetFormatPr baseColWidth="10" defaultColWidth="9.109375" defaultRowHeight="13.8"/>
  <cols>
    <col min="1" max="1" width="17" style="8" bestFit="1" customWidth="1"/>
    <col min="2" max="2" width="9.109375" style="8"/>
    <col min="3" max="3" width="20.44140625" style="8" customWidth="1"/>
    <col min="4" max="5" width="19" style="8" customWidth="1"/>
    <col min="6" max="16384" width="9.109375" style="8"/>
  </cols>
  <sheetData>
    <row r="1" spans="1:5" ht="15" customHeight="1">
      <c r="A1" s="232" t="s">
        <v>90</v>
      </c>
      <c r="B1" s="73"/>
      <c r="C1" s="73"/>
      <c r="D1" s="221" t="s">
        <v>138</v>
      </c>
      <c r="E1" s="221" t="s">
        <v>109</v>
      </c>
    </row>
    <row r="2" spans="1:5" ht="14.4">
      <c r="A2" s="233"/>
      <c r="B2" s="73"/>
      <c r="C2" s="73"/>
      <c r="D2" s="231"/>
      <c r="E2" s="231"/>
    </row>
    <row r="3" spans="1:5">
      <c r="A3" s="223" t="s">
        <v>40</v>
      </c>
      <c r="B3" s="225" t="s">
        <v>41</v>
      </c>
      <c r="C3" s="87" t="s">
        <v>42</v>
      </c>
      <c r="D3" s="227">
        <f>+Balance!B4/Balance!B8</f>
        <v>0.27928791964210015</v>
      </c>
      <c r="E3" s="229">
        <f>+Balance!C4/Balance!C8</f>
        <v>6.3124115596933678E-2</v>
      </c>
    </row>
    <row r="4" spans="1:5">
      <c r="A4" s="224"/>
      <c r="B4" s="226"/>
      <c r="C4" s="88" t="s">
        <v>43</v>
      </c>
      <c r="D4" s="228"/>
      <c r="E4" s="230"/>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sqref="A1:E7"/>
    </sheetView>
  </sheetViews>
  <sheetFormatPr baseColWidth="10" defaultColWidth="9.109375" defaultRowHeight="13.2"/>
  <cols>
    <col min="1" max="1" width="25.33203125" style="15" bestFit="1" customWidth="1"/>
    <col min="2" max="2" width="5.44140625" style="15" customWidth="1"/>
    <col min="3" max="3" width="26" style="15" customWidth="1"/>
    <col min="4" max="5" width="11.33203125" style="15" customWidth="1"/>
    <col min="6" max="16384" width="9.109375" style="15"/>
  </cols>
  <sheetData>
    <row r="1" spans="1:16" ht="45.75" customHeight="1">
      <c r="A1" s="59" t="s">
        <v>44</v>
      </c>
      <c r="B1" s="59"/>
      <c r="C1" s="59"/>
      <c r="D1" s="60" t="s">
        <v>133</v>
      </c>
      <c r="E1" s="60" t="s">
        <v>108</v>
      </c>
      <c r="F1" s="150"/>
      <c r="G1" s="150"/>
      <c r="H1" s="150"/>
      <c r="I1" s="150"/>
      <c r="J1" s="150"/>
      <c r="K1" s="150"/>
      <c r="L1" s="150"/>
      <c r="M1" s="150"/>
      <c r="N1" s="150"/>
      <c r="O1" s="150"/>
      <c r="P1" s="150"/>
    </row>
    <row r="2" spans="1:16" ht="13.8">
      <c r="A2" s="234" t="s">
        <v>45</v>
      </c>
      <c r="B2" s="236" t="s">
        <v>41</v>
      </c>
      <c r="C2" s="89" t="s">
        <v>46</v>
      </c>
      <c r="D2" s="238">
        <f>+Balance!B25/Balance!B26</f>
        <v>2.226678177587061E-2</v>
      </c>
      <c r="E2" s="240">
        <f>+Balance!C25/Balance!C26</f>
        <v>0.30097654974156918</v>
      </c>
      <c r="F2" s="150"/>
      <c r="G2" s="150"/>
      <c r="H2" s="150"/>
      <c r="I2" s="150"/>
      <c r="J2" s="150"/>
      <c r="K2" s="150"/>
      <c r="L2" s="150"/>
      <c r="M2" s="150"/>
      <c r="N2" s="150"/>
      <c r="O2" s="150"/>
      <c r="P2" s="150"/>
    </row>
    <row r="3" spans="1:16" ht="13.8">
      <c r="A3" s="235"/>
      <c r="B3" s="237"/>
      <c r="C3" s="90" t="s">
        <v>47</v>
      </c>
      <c r="D3" s="239"/>
      <c r="E3" s="241"/>
      <c r="F3" s="150"/>
      <c r="G3" s="150"/>
      <c r="H3" s="150"/>
      <c r="I3" s="150"/>
      <c r="J3" s="150"/>
      <c r="K3" s="150"/>
      <c r="L3" s="150"/>
      <c r="M3" s="150"/>
      <c r="N3" s="150"/>
      <c r="O3" s="150"/>
      <c r="P3" s="150"/>
    </row>
    <row r="4" spans="1:16" ht="13.8">
      <c r="A4" s="242" t="s">
        <v>48</v>
      </c>
      <c r="B4" s="243" t="s">
        <v>41</v>
      </c>
      <c r="C4" s="20" t="s">
        <v>43</v>
      </c>
      <c r="D4" s="244">
        <f>+Balance!B17/Balance!B25</f>
        <v>0.58754844369426895</v>
      </c>
      <c r="E4" s="240">
        <f>+Balance!C17/Balance!C25</f>
        <v>0.95378908667138529</v>
      </c>
      <c r="F4" s="150"/>
      <c r="G4" s="150"/>
      <c r="H4" s="150"/>
      <c r="I4" s="150"/>
      <c r="J4" s="150"/>
      <c r="K4" s="150"/>
      <c r="L4" s="150"/>
      <c r="M4" s="150"/>
      <c r="N4" s="150"/>
      <c r="O4" s="150"/>
      <c r="P4" s="150"/>
    </row>
    <row r="5" spans="1:16" ht="13.8">
      <c r="A5" s="242"/>
      <c r="B5" s="243"/>
      <c r="C5" s="3" t="s">
        <v>46</v>
      </c>
      <c r="D5" s="244"/>
      <c r="E5" s="241"/>
      <c r="F5" s="150"/>
      <c r="G5" s="150"/>
      <c r="H5" s="150"/>
      <c r="I5" s="150"/>
      <c r="J5" s="150"/>
      <c r="K5" s="150"/>
      <c r="L5" s="150"/>
      <c r="M5" s="150"/>
      <c r="N5" s="150"/>
      <c r="O5" s="150"/>
      <c r="P5" s="150"/>
    </row>
    <row r="6" spans="1:16" ht="13.8">
      <c r="A6" s="234" t="s">
        <v>49</v>
      </c>
      <c r="B6" s="236" t="s">
        <v>41</v>
      </c>
      <c r="C6" s="89" t="s">
        <v>50</v>
      </c>
      <c r="D6" s="238">
        <f>1-D4</f>
        <v>0.41245155630573105</v>
      </c>
      <c r="E6" s="240">
        <f>1-E4</f>
        <v>4.6210913328614711E-2</v>
      </c>
      <c r="F6" s="150"/>
      <c r="G6" s="150"/>
      <c r="H6" s="150"/>
      <c r="I6" s="150"/>
      <c r="J6" s="150"/>
      <c r="K6" s="150"/>
      <c r="L6" s="150"/>
      <c r="M6" s="150"/>
      <c r="N6" s="150"/>
      <c r="O6" s="150"/>
      <c r="P6" s="150"/>
    </row>
    <row r="7" spans="1:16" ht="13.8">
      <c r="A7" s="235"/>
      <c r="B7" s="237"/>
      <c r="C7" s="90" t="s">
        <v>46</v>
      </c>
      <c r="D7" s="239"/>
      <c r="E7" s="241"/>
      <c r="F7" s="150"/>
      <c r="G7" s="150"/>
      <c r="H7" s="150"/>
      <c r="I7" s="150"/>
      <c r="J7" s="150"/>
      <c r="K7" s="150"/>
      <c r="L7" s="150"/>
      <c r="M7" s="150"/>
      <c r="N7" s="150"/>
      <c r="O7" s="150"/>
      <c r="P7" s="150"/>
    </row>
    <row r="8" spans="1:16" ht="13.8">
      <c r="A8" s="242"/>
      <c r="B8" s="243"/>
      <c r="C8" s="3"/>
      <c r="D8" s="245"/>
      <c r="E8" s="246"/>
      <c r="F8" s="150"/>
      <c r="G8" s="150"/>
      <c r="H8" s="150"/>
      <c r="I8" s="150"/>
      <c r="J8" s="150"/>
      <c r="K8" s="150"/>
      <c r="L8" s="150"/>
      <c r="M8" s="150"/>
      <c r="N8" s="150"/>
      <c r="O8" s="150"/>
      <c r="P8" s="150"/>
    </row>
    <row r="9" spans="1:16" ht="13.8">
      <c r="A9" s="242"/>
      <c r="B9" s="243"/>
      <c r="C9" s="3"/>
      <c r="D9" s="245"/>
      <c r="E9" s="246"/>
      <c r="F9" s="150"/>
      <c r="G9" s="150"/>
      <c r="H9" s="150"/>
      <c r="I9" s="150"/>
      <c r="J9" s="150"/>
      <c r="K9" s="150"/>
      <c r="L9" s="174"/>
      <c r="M9" s="150"/>
      <c r="N9" s="150"/>
      <c r="O9" s="150"/>
      <c r="P9" s="150"/>
    </row>
    <row r="10" spans="1:16" ht="13.8">
      <c r="A10" s="242"/>
      <c r="B10" s="243"/>
      <c r="C10" s="3"/>
      <c r="D10" s="245"/>
      <c r="E10" s="246"/>
      <c r="F10" s="150"/>
      <c r="G10" s="150"/>
      <c r="H10" s="150"/>
      <c r="I10" s="150"/>
      <c r="J10" s="150"/>
      <c r="K10" s="150"/>
      <c r="L10" s="174"/>
      <c r="M10" s="150"/>
      <c r="N10" s="150"/>
      <c r="O10" s="150"/>
      <c r="P10" s="150"/>
    </row>
    <row r="11" spans="1:16">
      <c r="C11" s="150"/>
      <c r="D11" s="125"/>
      <c r="E11" s="125"/>
      <c r="F11" s="150"/>
      <c r="G11" s="150"/>
      <c r="H11" s="150"/>
      <c r="I11" s="150"/>
      <c r="J11" s="150"/>
      <c r="K11" s="150"/>
      <c r="L11" s="150"/>
      <c r="M11" s="150"/>
      <c r="N11" s="150"/>
      <c r="O11" s="150"/>
      <c r="P11" s="150"/>
    </row>
    <row r="12" spans="1:16">
      <c r="C12" s="150"/>
      <c r="D12" s="215"/>
      <c r="E12" s="215"/>
      <c r="F12" s="150"/>
      <c r="G12" s="150"/>
      <c r="H12" s="150"/>
      <c r="I12" s="150"/>
      <c r="J12" s="150"/>
      <c r="K12" s="150"/>
      <c r="L12" s="150"/>
      <c r="M12" s="150"/>
      <c r="N12" s="150"/>
      <c r="O12" s="150"/>
      <c r="P12" s="150"/>
    </row>
    <row r="13" spans="1:16">
      <c r="C13" s="150"/>
      <c r="D13" s="125"/>
      <c r="E13" s="125"/>
      <c r="F13" s="150"/>
      <c r="G13" s="150"/>
      <c r="H13" s="150"/>
      <c r="I13" s="150"/>
      <c r="J13" s="150"/>
      <c r="K13" s="150"/>
      <c r="L13" s="150"/>
      <c r="M13" s="150"/>
      <c r="N13" s="150"/>
      <c r="O13" s="150"/>
      <c r="P13" s="150"/>
    </row>
    <row r="14" spans="1:16">
      <c r="C14" s="150"/>
      <c r="D14" s="156"/>
      <c r="E14" s="156"/>
      <c r="F14" s="150"/>
      <c r="G14" s="150"/>
      <c r="H14" s="150"/>
      <c r="I14" s="150"/>
      <c r="J14" s="150"/>
      <c r="K14" s="150"/>
      <c r="L14" s="150"/>
      <c r="M14" s="150"/>
      <c r="N14" s="150"/>
      <c r="O14" s="150"/>
      <c r="P14" s="150"/>
    </row>
    <row r="15" spans="1:16">
      <c r="C15" s="150"/>
      <c r="D15" s="125"/>
      <c r="E15" s="125"/>
      <c r="F15" s="150"/>
      <c r="G15" s="150"/>
      <c r="H15" s="150"/>
      <c r="I15" s="150"/>
      <c r="J15" s="150"/>
      <c r="K15" s="150"/>
      <c r="L15" s="150"/>
      <c r="M15" s="150"/>
      <c r="N15" s="150"/>
      <c r="O15" s="150"/>
      <c r="P15" s="150"/>
    </row>
    <row r="16" spans="1:16">
      <c r="C16" s="150"/>
      <c r="D16" s="125"/>
      <c r="E16" s="125"/>
      <c r="F16" s="150"/>
      <c r="G16" s="150"/>
      <c r="H16" s="150"/>
      <c r="I16" s="150"/>
      <c r="J16" s="150"/>
      <c r="K16" s="150"/>
      <c r="L16" s="150"/>
      <c r="M16" s="150"/>
      <c r="N16" s="150"/>
      <c r="O16" s="150"/>
      <c r="P16" s="150"/>
    </row>
    <row r="17" spans="6:16">
      <c r="F17" s="150"/>
      <c r="G17" s="150"/>
      <c r="H17" s="150"/>
      <c r="I17" s="150"/>
      <c r="J17" s="150"/>
      <c r="K17" s="150"/>
      <c r="L17" s="150"/>
      <c r="M17" s="150"/>
      <c r="N17" s="150"/>
      <c r="O17" s="150"/>
      <c r="P17" s="150"/>
    </row>
    <row r="18" spans="6:16">
      <c r="F18" s="150"/>
      <c r="G18" s="150"/>
      <c r="H18" s="150"/>
      <c r="I18" s="150"/>
      <c r="J18" s="150"/>
      <c r="K18" s="150"/>
      <c r="L18" s="150"/>
      <c r="M18" s="150"/>
      <c r="N18" s="150"/>
      <c r="O18" s="150"/>
      <c r="P18" s="150"/>
    </row>
    <row r="19" spans="6:16">
      <c r="F19" s="150"/>
      <c r="G19" s="150"/>
      <c r="H19" s="150"/>
      <c r="I19" s="150"/>
      <c r="J19" s="150"/>
      <c r="K19" s="150"/>
      <c r="L19" s="150"/>
      <c r="M19" s="150"/>
      <c r="N19" s="150"/>
      <c r="O19" s="150"/>
      <c r="P19" s="150"/>
    </row>
    <row r="20" spans="6:16">
      <c r="F20" s="150"/>
      <c r="G20" s="150"/>
      <c r="H20" s="150"/>
      <c r="I20" s="150"/>
      <c r="J20" s="150"/>
      <c r="K20" s="150"/>
      <c r="L20" s="150"/>
      <c r="M20" s="150"/>
      <c r="N20" s="150"/>
      <c r="O20" s="150"/>
      <c r="P20" s="150"/>
    </row>
    <row r="21" spans="6:16">
      <c r="F21" s="150"/>
      <c r="G21" s="150"/>
      <c r="H21" s="150"/>
      <c r="I21" s="150"/>
      <c r="J21" s="150"/>
      <c r="K21" s="150"/>
      <c r="L21" s="150"/>
      <c r="M21" s="150"/>
      <c r="N21" s="150"/>
      <c r="O21" s="150"/>
      <c r="P21" s="150"/>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H22"/>
  <sheetViews>
    <sheetView zoomScale="115" zoomScaleNormal="115" workbookViewId="0">
      <selection activeCell="B22" sqref="B22"/>
    </sheetView>
  </sheetViews>
  <sheetFormatPr baseColWidth="10" defaultColWidth="9.109375" defaultRowHeight="13.2"/>
  <cols>
    <col min="1" max="1" width="23.6640625" style="1" bestFit="1" customWidth="1"/>
    <col min="2" max="2" width="9.109375" style="1"/>
    <col min="3" max="3" width="27.6640625" style="1" customWidth="1"/>
    <col min="4" max="5" width="11.44140625" style="1" customWidth="1"/>
    <col min="6" max="16384" width="9.109375" style="1"/>
  </cols>
  <sheetData>
    <row r="1" spans="1:8" s="17" customFormat="1" ht="39.6">
      <c r="A1" s="59" t="s">
        <v>51</v>
      </c>
      <c r="B1" s="59"/>
      <c r="C1" s="59"/>
      <c r="D1" s="60" t="s">
        <v>139</v>
      </c>
      <c r="E1" s="60" t="s">
        <v>118</v>
      </c>
    </row>
    <row r="2" spans="1:8" ht="13.8">
      <c r="A2" s="247" t="s">
        <v>52</v>
      </c>
      <c r="B2" s="236" t="s">
        <v>41</v>
      </c>
      <c r="C2" s="89" t="s">
        <v>53</v>
      </c>
      <c r="D2" s="238">
        <v>3.2300000000000002E-2</v>
      </c>
      <c r="E2" s="249">
        <v>0.86899999999999999</v>
      </c>
    </row>
    <row r="3" spans="1:8" ht="13.8">
      <c r="A3" s="248"/>
      <c r="B3" s="237"/>
      <c r="C3" s="90" t="s">
        <v>54</v>
      </c>
      <c r="D3" s="239"/>
      <c r="E3" s="250"/>
    </row>
    <row r="4" spans="1:8" ht="13.8">
      <c r="A4" s="247" t="s">
        <v>55</v>
      </c>
      <c r="B4" s="236" t="s">
        <v>41</v>
      </c>
      <c r="C4" s="89" t="s">
        <v>53</v>
      </c>
      <c r="D4" s="238">
        <v>2.7900000000000001E-2</v>
      </c>
      <c r="E4" s="249">
        <v>0.68200000000000005</v>
      </c>
    </row>
    <row r="5" spans="1:8" ht="13.8">
      <c r="A5" s="248"/>
      <c r="B5" s="237"/>
      <c r="C5" s="90" t="s">
        <v>56</v>
      </c>
      <c r="D5" s="239"/>
      <c r="E5" s="250"/>
    </row>
    <row r="6" spans="1:8" ht="13.8">
      <c r="A6" s="253" t="s">
        <v>57</v>
      </c>
      <c r="B6" s="243" t="s">
        <v>41</v>
      </c>
      <c r="C6" s="3" t="s">
        <v>58</v>
      </c>
      <c r="D6" s="254">
        <v>0.52700000000000002</v>
      </c>
      <c r="E6" s="249">
        <v>0.34100000000000003</v>
      </c>
    </row>
    <row r="7" spans="1:8" ht="13.8">
      <c r="A7" s="253"/>
      <c r="B7" s="243"/>
      <c r="C7" s="20" t="s">
        <v>59</v>
      </c>
      <c r="D7" s="254"/>
      <c r="E7" s="255"/>
      <c r="G7" s="125"/>
    </row>
    <row r="8" spans="1:8" ht="13.8">
      <c r="A8" s="253"/>
      <c r="B8" s="243"/>
      <c r="C8" s="3" t="s">
        <v>60</v>
      </c>
      <c r="D8" s="254"/>
      <c r="E8" s="250"/>
      <c r="G8" s="107"/>
    </row>
    <row r="9" spans="1:8" ht="13.8">
      <c r="A9" s="247" t="s">
        <v>107</v>
      </c>
      <c r="B9" s="236" t="s">
        <v>41</v>
      </c>
      <c r="C9" s="89" t="s">
        <v>95</v>
      </c>
      <c r="D9" s="260">
        <v>6.4664000000000001</v>
      </c>
      <c r="E9" s="249">
        <v>0.246</v>
      </c>
      <c r="G9" s="107"/>
    </row>
    <row r="10" spans="1:8" ht="13.8">
      <c r="A10" s="248"/>
      <c r="B10" s="237"/>
      <c r="C10" s="90" t="s">
        <v>53</v>
      </c>
      <c r="D10" s="261"/>
      <c r="E10" s="250"/>
      <c r="G10" s="107"/>
      <c r="H10" s="106"/>
    </row>
    <row r="11" spans="1:8" ht="13.8">
      <c r="A11" s="247" t="s">
        <v>61</v>
      </c>
      <c r="B11" s="236" t="s">
        <v>41</v>
      </c>
      <c r="C11" s="89" t="s">
        <v>53</v>
      </c>
      <c r="D11" s="256">
        <v>5.0000000000000001E-3</v>
      </c>
      <c r="E11" s="258">
        <v>0.108</v>
      </c>
      <c r="G11" s="107"/>
    </row>
    <row r="12" spans="1:8" ht="13.8">
      <c r="A12" s="248"/>
      <c r="B12" s="237"/>
      <c r="C12" s="90" t="s">
        <v>62</v>
      </c>
      <c r="D12" s="257"/>
      <c r="E12" s="259"/>
    </row>
    <row r="13" spans="1:8" ht="25.5" customHeight="1">
      <c r="A13" s="252" t="s">
        <v>63</v>
      </c>
      <c r="B13" s="252"/>
      <c r="C13" s="252"/>
      <c r="D13" s="157">
        <v>53.3</v>
      </c>
      <c r="E13" s="158">
        <v>67</v>
      </c>
      <c r="G13" s="62"/>
    </row>
    <row r="14" spans="1:8" ht="27.75" customHeight="1">
      <c r="A14" s="251" t="s">
        <v>120</v>
      </c>
      <c r="B14" s="251"/>
      <c r="C14" s="251"/>
      <c r="D14" s="251"/>
      <c r="E14" s="251"/>
    </row>
    <row r="19" spans="3:3">
      <c r="C19" s="173"/>
    </row>
    <row r="21" spans="3:3">
      <c r="C21" s="173"/>
    </row>
    <row r="22" spans="3:3">
      <c r="C22" s="106"/>
    </row>
  </sheetData>
  <mergeCells count="22">
    <mergeCell ref="A14:E14"/>
    <mergeCell ref="A13:C13"/>
    <mergeCell ref="A6:A8"/>
    <mergeCell ref="B6:B8"/>
    <mergeCell ref="D6:D8"/>
    <mergeCell ref="B9:B10"/>
    <mergeCell ref="E6:E8"/>
    <mergeCell ref="A11:A12"/>
    <mergeCell ref="B11:B12"/>
    <mergeCell ref="D11:D12"/>
    <mergeCell ref="E11:E12"/>
    <mergeCell ref="A9:A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5"/>
  <sheetViews>
    <sheetView topLeftCell="A21" workbookViewId="0">
      <selection activeCell="I18" sqref="I18"/>
    </sheetView>
  </sheetViews>
  <sheetFormatPr baseColWidth="10" defaultColWidth="9.109375" defaultRowHeight="13.8"/>
  <cols>
    <col min="1" max="1" width="60.44140625" style="8" bestFit="1" customWidth="1"/>
    <col min="2" max="2" width="10.6640625" style="8" bestFit="1" customWidth="1"/>
    <col min="3" max="4" width="13.6640625" style="103" customWidth="1"/>
    <col min="5" max="5" width="8.6640625" style="8" bestFit="1" customWidth="1"/>
    <col min="6" max="16384" width="9.109375" style="8"/>
  </cols>
  <sheetData>
    <row r="1" spans="1:14" ht="14.4">
      <c r="A1" s="262" t="s">
        <v>80</v>
      </c>
      <c r="B1" s="92"/>
      <c r="C1" s="221" t="s">
        <v>135</v>
      </c>
      <c r="D1" s="221"/>
      <c r="E1" s="232" t="s">
        <v>5</v>
      </c>
      <c r="F1" s="232"/>
    </row>
    <row r="2" spans="1:14" ht="14.4">
      <c r="A2" s="262"/>
      <c r="B2" s="93"/>
      <c r="C2" s="73">
        <v>2023</v>
      </c>
      <c r="D2" s="73">
        <v>2022</v>
      </c>
      <c r="E2" s="94" t="s">
        <v>7</v>
      </c>
      <c r="F2" s="95" t="s">
        <v>83</v>
      </c>
    </row>
    <row r="3" spans="1:14" ht="15" customHeight="1">
      <c r="A3" s="98" t="s">
        <v>64</v>
      </c>
      <c r="B3" s="99"/>
      <c r="C3" s="111">
        <v>266</v>
      </c>
      <c r="D3" s="136">
        <v>251</v>
      </c>
      <c r="E3" s="169">
        <f>+C3/D3-1</f>
        <v>5.9760956175298752E-2</v>
      </c>
      <c r="F3" s="113">
        <f>+C3-D3</f>
        <v>15</v>
      </c>
    </row>
    <row r="4" spans="1:14" ht="15" customHeight="1">
      <c r="A4" s="18" t="s">
        <v>65</v>
      </c>
      <c r="B4" s="19" t="s">
        <v>0</v>
      </c>
      <c r="C4" s="111">
        <v>1972</v>
      </c>
      <c r="D4" s="141">
        <v>1797</v>
      </c>
      <c r="E4" s="170">
        <f t="shared" ref="E4:E14" si="0">+C4/D4-1</f>
        <v>9.7384529771841866E-2</v>
      </c>
      <c r="F4" s="113">
        <f t="shared" ref="F4:F14" si="1">+C4-D4</f>
        <v>175</v>
      </c>
    </row>
    <row r="5" spans="1:14" ht="15" customHeight="1">
      <c r="A5" s="100" t="s">
        <v>66</v>
      </c>
      <c r="B5" s="99" t="s">
        <v>0</v>
      </c>
      <c r="C5" s="111">
        <v>2975</v>
      </c>
      <c r="D5" s="141">
        <v>2972</v>
      </c>
      <c r="E5" s="169">
        <f t="shared" si="0"/>
        <v>1.0094212651412526E-3</v>
      </c>
      <c r="F5" s="113">
        <f t="shared" si="1"/>
        <v>3</v>
      </c>
      <c r="L5" s="175"/>
    </row>
    <row r="6" spans="1:14" ht="15" customHeight="1">
      <c r="A6" s="100" t="s">
        <v>67</v>
      </c>
      <c r="B6" s="99" t="s">
        <v>86</v>
      </c>
      <c r="C6" s="111">
        <v>1500</v>
      </c>
      <c r="D6" s="141">
        <v>2863</v>
      </c>
      <c r="E6" s="169">
        <f t="shared" si="0"/>
        <v>-0.47607404820118759</v>
      </c>
      <c r="F6" s="113">
        <f t="shared" si="1"/>
        <v>-1363</v>
      </c>
    </row>
    <row r="7" spans="1:14" ht="15" customHeight="1">
      <c r="A7" s="18" t="s">
        <v>68</v>
      </c>
      <c r="B7" s="19" t="s">
        <v>0</v>
      </c>
      <c r="C7" s="111">
        <v>11907</v>
      </c>
      <c r="D7" s="141">
        <v>11843</v>
      </c>
      <c r="E7" s="170">
        <f t="shared" si="0"/>
        <v>5.4040361394915859E-3</v>
      </c>
      <c r="F7" s="113">
        <f t="shared" si="1"/>
        <v>64</v>
      </c>
    </row>
    <row r="8" spans="1:14" ht="15" customHeight="1">
      <c r="A8" s="100" t="s">
        <v>69</v>
      </c>
      <c r="B8" s="99" t="s">
        <v>6</v>
      </c>
      <c r="C8" s="111">
        <v>19393</v>
      </c>
      <c r="D8" s="141">
        <v>36401</v>
      </c>
      <c r="E8" s="169">
        <f t="shared" si="0"/>
        <v>-0.46723991099145623</v>
      </c>
      <c r="F8" s="113">
        <f t="shared" si="1"/>
        <v>-17008</v>
      </c>
    </row>
    <row r="9" spans="1:14" ht="15" customHeight="1">
      <c r="A9" s="184" t="s">
        <v>70</v>
      </c>
      <c r="B9" s="99" t="s">
        <v>6</v>
      </c>
      <c r="C9" s="111">
        <v>-12854</v>
      </c>
      <c r="D9" s="113">
        <v>-14469</v>
      </c>
      <c r="E9" s="177">
        <f t="shared" si="0"/>
        <v>-0.1116179418066211</v>
      </c>
      <c r="F9" s="113">
        <f t="shared" si="1"/>
        <v>1615</v>
      </c>
    </row>
    <row r="10" spans="1:14" ht="15" customHeight="1">
      <c r="A10" s="185" t="s">
        <v>125</v>
      </c>
      <c r="B10" s="19" t="s">
        <v>102</v>
      </c>
      <c r="C10" s="111">
        <v>614</v>
      </c>
      <c r="D10" s="141">
        <v>753</v>
      </c>
      <c r="E10" s="170">
        <f>+C10/D10-1</f>
        <v>-0.18459495351925626</v>
      </c>
      <c r="F10" s="113">
        <f>+C10-D10</f>
        <v>-139</v>
      </c>
      <c r="L10" s="175"/>
    </row>
    <row r="11" spans="1:14" ht="15" customHeight="1">
      <c r="A11" s="184" t="s">
        <v>1</v>
      </c>
      <c r="B11" s="99" t="s">
        <v>6</v>
      </c>
      <c r="C11" s="111">
        <v>4825</v>
      </c>
      <c r="D11" s="113">
        <v>20474</v>
      </c>
      <c r="E11" s="177">
        <f t="shared" si="0"/>
        <v>-0.76433525446908268</v>
      </c>
      <c r="F11" s="113">
        <f t="shared" si="1"/>
        <v>-15649</v>
      </c>
      <c r="H11" s="21"/>
    </row>
    <row r="12" spans="1:14" ht="15" customHeight="1">
      <c r="A12" s="100" t="s">
        <v>2</v>
      </c>
      <c r="B12" s="99" t="s">
        <v>6</v>
      </c>
      <c r="C12" s="111">
        <v>2738</v>
      </c>
      <c r="D12" s="141">
        <v>18467</v>
      </c>
      <c r="E12" s="169">
        <f t="shared" si="0"/>
        <v>-0.85173552823956244</v>
      </c>
      <c r="F12" s="113">
        <f t="shared" si="1"/>
        <v>-15729</v>
      </c>
      <c r="K12" s="103"/>
      <c r="L12" s="19"/>
    </row>
    <row r="13" spans="1:14" ht="15" customHeight="1">
      <c r="A13" s="18" t="s">
        <v>82</v>
      </c>
      <c r="B13" s="99" t="s">
        <v>6</v>
      </c>
      <c r="C13" s="111">
        <v>3191</v>
      </c>
      <c r="D13" s="151">
        <v>17959</v>
      </c>
      <c r="E13" s="170">
        <f t="shared" si="0"/>
        <v>-0.82231750097444178</v>
      </c>
      <c r="F13" s="113">
        <f t="shared" si="1"/>
        <v>-14768</v>
      </c>
      <c r="G13" s="148"/>
      <c r="M13" s="175"/>
      <c r="N13" s="175"/>
    </row>
    <row r="14" spans="1:14" ht="15" customHeight="1">
      <c r="A14" s="100" t="s">
        <v>123</v>
      </c>
      <c r="B14" s="99" t="s">
        <v>6</v>
      </c>
      <c r="C14" s="111">
        <v>4966</v>
      </c>
      <c r="D14" s="141">
        <v>20591</v>
      </c>
      <c r="E14" s="169">
        <f t="shared" si="0"/>
        <v>-0.75882667184692343</v>
      </c>
      <c r="F14" s="113">
        <f t="shared" si="1"/>
        <v>-15625</v>
      </c>
      <c r="M14" s="175"/>
      <c r="N14" s="175"/>
    </row>
    <row r="15" spans="1:14" ht="14.4">
      <c r="A15" s="96" t="s">
        <v>79</v>
      </c>
      <c r="B15" s="97"/>
      <c r="C15" s="101"/>
      <c r="D15" s="101"/>
      <c r="E15" s="154"/>
      <c r="F15" s="104"/>
    </row>
    <row r="16" spans="1:14" ht="15" customHeight="1">
      <c r="A16" s="100" t="s">
        <v>73</v>
      </c>
      <c r="B16" s="99"/>
      <c r="C16" s="216">
        <v>0.249</v>
      </c>
      <c r="D16" s="145">
        <v>0.56200000000000006</v>
      </c>
      <c r="E16" s="169">
        <f>+C16-D16</f>
        <v>-0.31300000000000006</v>
      </c>
      <c r="F16" s="122"/>
    </row>
    <row r="17" spans="1:6" ht="15" customHeight="1">
      <c r="A17" s="100" t="s">
        <v>74</v>
      </c>
      <c r="B17" s="99"/>
      <c r="C17" s="216">
        <v>0.14099999999999999</v>
      </c>
      <c r="D17" s="145">
        <v>0.50700000000000001</v>
      </c>
      <c r="E17" s="169">
        <f>+C17-D17</f>
        <v>-0.36599999999999999</v>
      </c>
      <c r="F17" s="122"/>
    </row>
    <row r="18" spans="1:6" ht="15" customHeight="1">
      <c r="A18" s="100" t="s">
        <v>132</v>
      </c>
      <c r="B18" s="99"/>
      <c r="C18" s="216">
        <v>0.156</v>
      </c>
      <c r="D18" s="145">
        <v>1.1160000000000001</v>
      </c>
      <c r="E18" s="169">
        <f>+C18-D18</f>
        <v>-0.96000000000000008</v>
      </c>
      <c r="F18" s="122"/>
    </row>
    <row r="19" spans="1:6">
      <c r="A19" s="18"/>
      <c r="B19" s="19"/>
      <c r="C19" s="138"/>
      <c r="D19" s="139"/>
      <c r="E19" s="121"/>
      <c r="F19" s="120"/>
    </row>
    <row r="20" spans="1:6" ht="12.75" customHeight="1">
      <c r="A20" s="222" t="s">
        <v>78</v>
      </c>
      <c r="B20" s="97"/>
      <c r="C20" s="264" t="s">
        <v>133</v>
      </c>
      <c r="D20" s="264" t="s">
        <v>108</v>
      </c>
      <c r="E20" s="265" t="s">
        <v>5</v>
      </c>
      <c r="F20" s="265"/>
    </row>
    <row r="21" spans="1:6" ht="33" customHeight="1">
      <c r="A21" s="222"/>
      <c r="B21" s="97"/>
      <c r="C21" s="231"/>
      <c r="D21" s="231"/>
      <c r="E21" s="119" t="s">
        <v>7</v>
      </c>
      <c r="F21" s="118" t="s">
        <v>83</v>
      </c>
    </row>
    <row r="22" spans="1:6" ht="15" customHeight="1">
      <c r="A22" s="184" t="s">
        <v>71</v>
      </c>
      <c r="B22" s="99" t="s">
        <v>6</v>
      </c>
      <c r="C22" s="111">
        <v>32135</v>
      </c>
      <c r="D22" s="141">
        <v>41298</v>
      </c>
      <c r="E22" s="170">
        <f t="shared" ref="E22" si="2">+C22/D22-1</f>
        <v>-0.22187515133904789</v>
      </c>
      <c r="F22" s="113">
        <f t="shared" ref="F22" si="3">+C22-D22</f>
        <v>-9163</v>
      </c>
    </row>
    <row r="23" spans="1:6" ht="15" customHeight="1">
      <c r="A23" s="185" t="s">
        <v>46</v>
      </c>
      <c r="B23" s="99" t="s">
        <v>6</v>
      </c>
      <c r="C23" s="111">
        <f>+C22-C24</f>
        <v>11348</v>
      </c>
      <c r="D23" s="141">
        <f>+D22-D24</f>
        <v>11503</v>
      </c>
      <c r="E23" s="169">
        <f t="shared" ref="E23:E25" si="4">+C23/D23-1</f>
        <v>-1.3474745718508263E-2</v>
      </c>
      <c r="F23" s="113">
        <f t="shared" ref="F23:F24" si="5">+C23-D23</f>
        <v>-155</v>
      </c>
    </row>
    <row r="24" spans="1:6" ht="15" customHeight="1">
      <c r="A24" s="100" t="s">
        <v>47</v>
      </c>
      <c r="B24" s="99" t="s">
        <v>6</v>
      </c>
      <c r="C24" s="111">
        <v>20787</v>
      </c>
      <c r="D24" s="141">
        <v>29795</v>
      </c>
      <c r="E24" s="169">
        <f t="shared" si="4"/>
        <v>-0.30233260614197011</v>
      </c>
      <c r="F24" s="113">
        <f t="shared" si="5"/>
        <v>-9008</v>
      </c>
    </row>
    <row r="25" spans="1:6" ht="15" customHeight="1">
      <c r="A25" s="18" t="s">
        <v>111</v>
      </c>
      <c r="B25" s="19" t="s">
        <v>7</v>
      </c>
      <c r="C25" s="138">
        <f>+C24/C22</f>
        <v>0.64686478917068613</v>
      </c>
      <c r="D25" s="140">
        <f>+D24/D22</f>
        <v>0.72146350912877133</v>
      </c>
      <c r="E25" s="170">
        <f t="shared" si="4"/>
        <v>-0.10339915881285455</v>
      </c>
      <c r="F25" s="113"/>
    </row>
    <row r="26" spans="1:6" ht="15" customHeight="1">
      <c r="A26" s="96" t="s">
        <v>77</v>
      </c>
      <c r="B26" s="91"/>
      <c r="C26" s="102"/>
      <c r="D26" s="101"/>
      <c r="E26" s="105"/>
      <c r="F26" s="104"/>
    </row>
    <row r="27" spans="1:6" ht="15" customHeight="1">
      <c r="A27" s="18" t="s">
        <v>72</v>
      </c>
      <c r="B27" s="19" t="s">
        <v>6</v>
      </c>
      <c r="C27" s="123">
        <v>5572</v>
      </c>
      <c r="D27" s="142">
        <v>5804</v>
      </c>
      <c r="E27" s="171">
        <f t="shared" ref="E27:E30" si="6">+C27/D27-1</f>
        <v>-3.9972432804962099E-2</v>
      </c>
      <c r="F27" s="112">
        <f t="shared" ref="F27:F29" si="7">+C27-D27</f>
        <v>-232</v>
      </c>
    </row>
    <row r="28" spans="1:6" ht="15" customHeight="1">
      <c r="A28" s="100" t="s">
        <v>124</v>
      </c>
      <c r="B28" s="99" t="s">
        <v>6</v>
      </c>
      <c r="C28" s="111">
        <f>6435+2044</f>
        <v>8479</v>
      </c>
      <c r="D28" s="141">
        <f>16265+2976</f>
        <v>19241</v>
      </c>
      <c r="E28" s="169">
        <f t="shared" si="6"/>
        <v>-0.55932643833480589</v>
      </c>
      <c r="F28" s="113">
        <f t="shared" si="7"/>
        <v>-10762</v>
      </c>
    </row>
    <row r="29" spans="1:6" ht="15" customHeight="1">
      <c r="A29" s="100" t="s">
        <v>113</v>
      </c>
      <c r="B29" s="99" t="s">
        <v>6</v>
      </c>
      <c r="C29" s="111">
        <f>+C27-C28</f>
        <v>-2907</v>
      </c>
      <c r="D29" s="113">
        <f>+D27-D28</f>
        <v>-13437</v>
      </c>
      <c r="E29" s="169">
        <f t="shared" si="6"/>
        <v>-0.78365706630944409</v>
      </c>
      <c r="F29" s="113">
        <f t="shared" si="7"/>
        <v>10530</v>
      </c>
    </row>
    <row r="30" spans="1:6" ht="15" hidden="1" customHeight="1">
      <c r="A30" s="100" t="s">
        <v>81</v>
      </c>
      <c r="B30" s="99" t="s">
        <v>7</v>
      </c>
      <c r="C30" s="109">
        <v>0.18642674019252164</v>
      </c>
      <c r="D30" s="110">
        <v>0.45098170834032558</v>
      </c>
      <c r="E30" s="169">
        <f t="shared" si="6"/>
        <v>-0.58662017384563647</v>
      </c>
      <c r="F30" s="113"/>
    </row>
    <row r="31" spans="1:6" ht="15" customHeight="1"/>
    <row r="32" spans="1:6" ht="15" customHeight="1"/>
    <row r="33" spans="1:5" ht="15" customHeight="1"/>
    <row r="34" spans="1:5" ht="15" customHeight="1"/>
    <row r="35" spans="1:5">
      <c r="A35" s="266" t="s">
        <v>3</v>
      </c>
      <c r="B35" s="266"/>
      <c r="C35" s="266"/>
      <c r="D35" s="266"/>
      <c r="E35" s="266"/>
    </row>
    <row r="36" spans="1:5" ht="136.5" customHeight="1">
      <c r="A36" s="263" t="s">
        <v>140</v>
      </c>
      <c r="B36" s="263"/>
      <c r="C36" s="263"/>
      <c r="D36" s="263"/>
      <c r="E36" s="263"/>
    </row>
    <row r="37" spans="1:5">
      <c r="E37" s="175"/>
    </row>
    <row r="38" spans="1:5">
      <c r="E38" s="175"/>
    </row>
    <row r="39" spans="1:5">
      <c r="E39" s="175"/>
    </row>
    <row r="40" spans="1:5">
      <c r="E40" s="175"/>
    </row>
    <row r="41" spans="1:5">
      <c r="E41" s="175"/>
    </row>
    <row r="42" spans="1:5">
      <c r="E42" s="175"/>
    </row>
    <row r="43" spans="1:5">
      <c r="E43" s="175"/>
    </row>
    <row r="45" spans="1:5">
      <c r="C45" s="176"/>
      <c r="D45" s="176"/>
    </row>
  </sheetData>
  <mergeCells count="9">
    <mergeCell ref="E1:F1"/>
    <mergeCell ref="A1:A2"/>
    <mergeCell ref="A36:E36"/>
    <mergeCell ref="C20:C21"/>
    <mergeCell ref="D20:D21"/>
    <mergeCell ref="E20:F20"/>
    <mergeCell ref="A20:A21"/>
    <mergeCell ref="A35:E35"/>
    <mergeCell ref="C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Mov. HLAG</vt:lpstr>
      <vt:lpstr>Estado de Resultado</vt:lpstr>
      <vt:lpstr>Flujo de Caja</vt:lpstr>
      <vt:lpstr>Indices 1</vt:lpstr>
      <vt:lpstr>Indices 2</vt:lpstr>
      <vt:lpstr>Indices 3</vt:lpstr>
      <vt:lpstr>Hapag-LLoyd</vt:lpstr>
      <vt:lpstr>Segmentos HLAG</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2024-03-15T16:43:18Z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