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DieseArbeitsmappe"/>
  <mc:AlternateContent xmlns:mc="http://schemas.openxmlformats.org/markup-compatibility/2006">
    <mc:Choice Requires="x15">
      <x15ac:absPath xmlns:x15ac="http://schemas.microsoft.com/office/spreadsheetml/2010/11/ac" url="Z:\Reportes Trimestrales\2024\3Q2024\"/>
    </mc:Choice>
  </mc:AlternateContent>
  <xr:revisionPtr revIDLastSave="0" documentId="13_ncr:1_{D2D9DCE2-0CCF-4AD7-BD04-6609AD867871}" xr6:coauthVersionLast="47" xr6:coauthVersionMax="47" xr10:uidLastSave="{00000000-0000-0000-0000-000000000000}"/>
  <bookViews>
    <workbookView xWindow="-110" yWindow="-110" windowWidth="19420" windowHeight="10420" tabRatio="797"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kurkoal - Persönliche Ansicht" guid="{BC76EF1C-9779-473E-9248-DBC3E5DF3B4B}" mergeInterval="0" personalView="1" maximized="1" windowWidth="693" windowHeight="824" tabRatio="918" activeSheetId="9"/>
    <customWorkbookView name="Friedrich Lass-Hennemann - Persönliche Ansicht" guid="{F58B3E4D-4A46-4798-8EB9-BB585D6CA4CB}" mergeInterval="0" personalView="1" maximized="1" windowWidth="1276" windowHeight="768" tabRatio="918" activeSheetId="9"/>
    <customWorkbookView name="dreweca - Persönliche Ansicht" guid="{50E3139C-8994-4169-ACBF-666BC9ABA9EF}" mergeInterval="0" personalView="1" maximized="1" windowWidth="1276" windowHeight="735" tabRatio="918" activeSheetId="4" showComments="commIndAndComment"/>
    <customWorkbookView name="poeldsu - Persönliche Ansicht" guid="{A6A9A516-3AB1-47EF-A2AC-79D4D5773ECD}" mergeInterval="0" personalView="1" maximized="1" windowWidth="1276" windowHeight="767" tabRatio="918" activeSheetId="7"/>
    <customWorkbookView name="drallesvenja - Persönliche Ansicht" guid="{94CD977A-DD17-4FE8-B889-2CE1F57AF5F7}" mergeInterval="0" personalView="1" maximized="1" windowWidth="1276" windowHeight="774" tabRatio="91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27" l="1"/>
  <c r="C28" i="33"/>
  <c r="D28" i="33"/>
  <c r="C6" i="28" l="1"/>
  <c r="B8" i="34"/>
  <c r="C19" i="27"/>
  <c r="D8" i="30" l="1"/>
  <c r="D6" i="30"/>
  <c r="B10" i="30"/>
  <c r="B9" i="34"/>
  <c r="B22" i="27"/>
  <c r="B19" i="27"/>
  <c r="E19" i="27" s="1"/>
  <c r="D17" i="33" l="1"/>
  <c r="D16" i="33"/>
  <c r="C17" i="33"/>
  <c r="C16" i="33"/>
  <c r="E3" i="29"/>
  <c r="D3" i="29"/>
  <c r="D13" i="37"/>
  <c r="E13" i="37"/>
  <c r="E14" i="37"/>
  <c r="D14" i="37"/>
  <c r="E12" i="37"/>
  <c r="D12" i="37"/>
  <c r="E11" i="37"/>
  <c r="D11" i="37"/>
  <c r="D6" i="37"/>
  <c r="E5" i="37"/>
  <c r="D5" i="37"/>
  <c r="E4" i="37"/>
  <c r="D4" i="37"/>
  <c r="E3" i="37"/>
  <c r="D3" i="37"/>
  <c r="E9" i="30"/>
  <c r="D9" i="30"/>
  <c r="C10" i="30"/>
  <c r="C25" i="27"/>
  <c r="C10" i="27"/>
  <c r="B10" i="27"/>
  <c r="C7" i="27"/>
  <c r="B7" i="27"/>
  <c r="C11" i="28"/>
  <c r="B11" i="28" l="1"/>
  <c r="E6" i="37"/>
  <c r="C25" i="33"/>
  <c r="E15" i="30" l="1"/>
  <c r="E13" i="30"/>
  <c r="E12" i="30"/>
  <c r="E10" i="30"/>
  <c r="E8" i="30"/>
  <c r="E6" i="30"/>
  <c r="E5" i="30"/>
  <c r="E11" i="30"/>
  <c r="E7" i="30"/>
  <c r="E4" i="30"/>
  <c r="E17" i="30"/>
  <c r="E16" i="30"/>
  <c r="E3" i="30"/>
  <c r="D15" i="30"/>
  <c r="D13" i="30"/>
  <c r="D12" i="30"/>
  <c r="D11" i="30"/>
  <c r="D10" i="30"/>
  <c r="D5" i="30"/>
  <c r="D17" i="30"/>
  <c r="D16" i="30"/>
  <c r="D7" i="30"/>
  <c r="D4" i="30"/>
  <c r="D3" i="30"/>
  <c r="E14" i="30"/>
  <c r="E5" i="28"/>
  <c r="E6" i="28"/>
  <c r="E7" i="28"/>
  <c r="E8" i="28"/>
  <c r="E9" i="28"/>
  <c r="E10" i="28"/>
  <c r="E11" i="28"/>
  <c r="E4" i="28"/>
  <c r="D5" i="28"/>
  <c r="D6" i="28"/>
  <c r="D7" i="28"/>
  <c r="D8" i="28"/>
  <c r="D9" i="28"/>
  <c r="D10" i="28"/>
  <c r="D11" i="28"/>
  <c r="D4" i="28"/>
  <c r="C23" i="27"/>
  <c r="E4" i="31" s="1"/>
  <c r="E6" i="31" s="1"/>
  <c r="D14" i="30" l="1"/>
  <c r="D23" i="27"/>
  <c r="D2" i="31"/>
  <c r="E2" i="31"/>
  <c r="D4" i="31"/>
  <c r="D6" i="31" s="1"/>
  <c r="E23" i="27"/>
  <c r="D25" i="33" l="1"/>
  <c r="E18" i="33"/>
  <c r="D29" i="33"/>
  <c r="C29" i="33"/>
  <c r="E30" i="33" l="1"/>
  <c r="F29" i="33"/>
  <c r="E29" i="33"/>
  <c r="F28" i="33"/>
  <c r="E28" i="33"/>
  <c r="F27" i="33"/>
  <c r="E27" i="33"/>
  <c r="E25" i="33"/>
  <c r="F24" i="33"/>
  <c r="E24" i="33"/>
  <c r="F23" i="33"/>
  <c r="E23" i="33"/>
  <c r="F22" i="33"/>
  <c r="E22" i="33"/>
  <c r="D17" i="27" l="1"/>
  <c r="E17" i="27"/>
  <c r="D18" i="27" l="1"/>
  <c r="D6" i="27"/>
  <c r="E17" i="33" l="1"/>
  <c r="E16" i="33"/>
  <c r="E16" i="27"/>
  <c r="D9" i="27"/>
  <c r="E6" i="27"/>
  <c r="E5" i="27"/>
  <c r="D5" i="27"/>
  <c r="D4" i="27"/>
  <c r="E7" i="27"/>
  <c r="B14" i="35" l="1"/>
  <c r="D3" i="35" l="1"/>
  <c r="C3" i="35"/>
  <c r="E18" i="27" l="1"/>
  <c r="C4" i="35" l="1"/>
  <c r="E24" i="27" l="1"/>
  <c r="E21" i="27"/>
  <c r="E20" i="27"/>
  <c r="E25" i="27"/>
  <c r="E11" i="27"/>
  <c r="E8" i="27"/>
  <c r="E9" i="27"/>
  <c r="D20" i="27" l="1"/>
  <c r="D21" i="27"/>
  <c r="D24" i="27"/>
  <c r="D25" i="27"/>
  <c r="D16" i="27"/>
  <c r="D11" i="27"/>
  <c r="D8" i="27"/>
  <c r="E4" i="27"/>
  <c r="E10" i="27"/>
  <c r="C14" i="35"/>
  <c r="D14" i="35"/>
  <c r="C13" i="35"/>
  <c r="D13" i="35"/>
  <c r="C12" i="35"/>
  <c r="D12" i="35"/>
  <c r="C8" i="35"/>
  <c r="D8" i="35"/>
  <c r="C9" i="35"/>
  <c r="D9" i="35"/>
  <c r="C10" i="35"/>
  <c r="D10" i="35"/>
  <c r="C11" i="35"/>
  <c r="D11" i="35"/>
  <c r="D22" i="27" l="1"/>
  <c r="E22" i="27"/>
  <c r="D10" i="27"/>
  <c r="D7" i="27"/>
  <c r="D19" i="27"/>
  <c r="F4" i="33"/>
  <c r="F5" i="33"/>
  <c r="F10" i="33"/>
  <c r="F14" i="35" s="1"/>
  <c r="F6" i="33"/>
  <c r="F12" i="35" s="1"/>
  <c r="F7" i="33"/>
  <c r="F13" i="35" s="1"/>
  <c r="F8" i="33"/>
  <c r="F8" i="35" s="1"/>
  <c r="F9" i="33"/>
  <c r="F11" i="33"/>
  <c r="F9" i="35" s="1"/>
  <c r="F12" i="33"/>
  <c r="F10" i="35" s="1"/>
  <c r="F13" i="33"/>
  <c r="F11" i="35" s="1"/>
  <c r="F14" i="33"/>
  <c r="F3" i="33"/>
  <c r="E4" i="33"/>
  <c r="E5" i="33"/>
  <c r="E10" i="33"/>
  <c r="E14" i="35" s="1"/>
  <c r="E6" i="33"/>
  <c r="E12" i="35" s="1"/>
  <c r="E7" i="33"/>
  <c r="E13" i="35" s="1"/>
  <c r="E8" i="33"/>
  <c r="E8" i="35" s="1"/>
  <c r="E9" i="33"/>
  <c r="E11" i="33"/>
  <c r="E9" i="35" s="1"/>
  <c r="E12" i="33"/>
  <c r="E10" i="35" s="1"/>
  <c r="E13" i="33"/>
  <c r="E11" i="35" s="1"/>
  <c r="E14" i="33"/>
  <c r="E3" i="33"/>
  <c r="D4" i="35" l="1"/>
  <c r="F4" i="35" s="1"/>
  <c r="E4" i="35" l="1"/>
  <c r="E3" i="35"/>
  <c r="F3" i="35"/>
</calcChain>
</file>

<file path=xl/sharedStrings.xml><?xml version="1.0" encoding="utf-8"?>
<sst xmlns="http://schemas.openxmlformats.org/spreadsheetml/2006/main" count="220" uniqueCount="135">
  <si>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</si>
  <si>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</si>
  <si>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</si>
  <si>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</si>
  <si>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</si>
  <si>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</si>
  <si>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</si>
  <si>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</si>
  <si>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</si>
  <si>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</si>
  <si>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</si>
  <si>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</si>
  <si>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</si>
  <si>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</si>
  <si>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</si>
  <si>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</si>
  <si>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</si>
  <si>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</si>
  <si>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</si>
  <si>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</si>
  <si>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</si>
  <si>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</si>
  <si>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</si>
  <si>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</si>
  <si>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</si>
  <si>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</si>
  <si>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</si>
  <si>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</si>
  <si>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</si>
  <si>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</si>
  <si>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Ganancia (pérdida) del periodo </t>
  </si>
  <si>
    <t>Flujo procedente de Operaciones</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</si>
  <si>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</si>
  <si>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</si>
  <si>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</si>
  <si>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</si>
  <si>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</si>
  <si>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</si>
  <si>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</si>
  <si>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</si>
  <si>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</si>
  <si>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</si>
  <si>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</si>
  <si>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</si>
  <si>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</si>
  <si>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</si>
  <si>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</si>
  <si>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</si>
  <si>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</si>
  <si>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</si>
  <si>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</si>
  <si>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</si>
  <si>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</si>
  <si>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</si>
  <si>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</si>
  <si>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</si>
  <si>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</si>
  <si>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</si>
  <si>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</si>
  <si>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</si>
  <si>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</si>
  <si>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</si>
  <si>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</si>
  <si>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Gastos de Transporte</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</si>
  <si>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</si>
  <si>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</si>
  <si>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</si>
  <si>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</si>
  <si>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</si>
  <si>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</si>
  <si>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</si>
  <si>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</si>
  <si>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</si>
  <si>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</si>
  <si>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</si>
  <si>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</si>
  <si>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</si>
  <si>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</si>
  <si>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</si>
  <si>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</si>
  <si>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</si>
  <si>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</si>
  <si>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</si>
  <si>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Efectivo final del periodo</t>
  </si>
  <si>
    <t>Efectivo al inicio del periodo</t>
  </si>
  <si>
    <t>Activos por impuestos corrientes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</si>
  <si>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</si>
  <si>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</si>
  <si>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</si>
  <si>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</si>
  <si>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</si>
  <si>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</si>
  <si>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</si>
  <si>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</si>
  <si>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</si>
  <si>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</si>
  <si>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</si>
  <si>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Liquidez Neta (efectivo y equivalente a efectivo - deuda financiera)</t>
  </si>
  <si>
    <t>Pasivos por impuestos</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</si>
  <si>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</si>
  <si>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</si>
  <si>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</si>
  <si>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</si>
  <si>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</si>
  <si>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</si>
  <si>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 xml:space="preserve">    Otras entradas (salidas) de efectivo</t>
  </si>
  <si>
    <r>
      <t xml:space="preserve">ROIC (NOPAT/IC) </t>
    </r>
    <r>
      <rPr>
        <vertAlign val="superscript"/>
        <sz val="10"/>
        <rFont val="Calibri"/>
        <family val="2"/>
        <scheme val="minor"/>
      </rPr>
      <t>2)</t>
    </r>
  </si>
  <si>
    <t>al 31 de diciembre de 2023</t>
  </si>
  <si>
    <t>Total de pasivos</t>
  </si>
  <si>
    <t>Al 31 de diciembre de 2023</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</si>
  <si>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</si>
  <si>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 xml:space="preserve">  Saldo al 1 enero de 2024</t>
  </si>
  <si>
    <t>Otros pasivos no financieros corrientes y otros</t>
  </si>
  <si>
    <t>Pasivos por impuestos diferidos</t>
  </si>
  <si>
    <t xml:space="preserve">    Intereses recibidos</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</si>
  <si>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</si>
  <si>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</si>
  <si>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</si>
  <si>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</si>
  <si>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</si>
  <si>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Provisión por impuesto renta</t>
  </si>
  <si>
    <t>Reclasificación al impuesto renta por recuperar</t>
  </si>
  <si>
    <t>Reclasificación PPM y créditos por impuestos pagados en el extranjero</t>
  </si>
  <si>
    <t>Pasivos por impuestos corrientes</t>
  </si>
  <si>
    <t>Índices de Apalancamiento</t>
  </si>
  <si>
    <t>Apalancamiento</t>
  </si>
  <si>
    <t>Apalancamiento de Corto Plazo</t>
  </si>
  <si>
    <t>Apalancamiento de Largo Plazo</t>
  </si>
  <si>
    <t>al 30 de septiembre de</t>
  </si>
  <si>
    <t>al 30 de septiembre de 2024</t>
  </si>
  <si>
    <t>Saldo al 30 de septiembre de 2024</t>
  </si>
  <si>
    <t>al 30 de septiembre</t>
  </si>
  <si>
    <t>Al 30 de septiembre de 2024</t>
  </si>
  <si>
    <t xml:space="preserve">    Dividendos y otros </t>
  </si>
  <si>
    <t>*Usando el Tipo de Cambio observado de la fecha de cierre sep24 US$ 897,68 y dic23 877,12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</si>
</sst>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2">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_(* #,##0.0_);_(* \(#,##0.0\);_(* &quot;-&quot;??_);_(@_)"/>
    <numFmt numFmtId="259" formatCode="#,##0.0_);\(#,##0.0\)"/>
    <numFmt numFmtId="260" formatCode="_(* #,##0_);_(* \(#,##0\);_(* &quot;-&quot;??_);_(@_)"/>
    <numFmt numFmtId="261" formatCode="0%;\(0%\)"/>
    <numFmt numFmtId="262" formatCode="0%;\ \(0%\)"/>
    <numFmt numFmtId="263" formatCode="0.000"/>
    <numFmt numFmtId="264" formatCode="#,##0_ ;\-#,##0\ "/>
    <numFmt numFmtId="265" formatCode="#,##0;\(#,##0\);\–"/>
    <numFmt numFmtId="266" formatCode="0.0%;\(0.0%\)"/>
    <numFmt numFmtId="267" formatCode="_ * #,##0.000_ ;_ * \-#,##0.000_ ;_ * &quot;-&quot;_ ;_ @_ "/>
    <numFmt numFmtId="268" formatCode="#,##0.0%;\ \(#,##0.0%\)"/>
    <numFmt numFmtId="269" formatCode="_ * #,##0.0_ ;_ * \-#,##0.0_ ;_ * &quot;-&quot;_ ;_ @_ "/>
    <numFmt numFmtId="270" formatCode="#,##0%;\ \(#,##0%\)"/>
    <numFmt numFmtId="271" formatCode="_ * #,##0.000_ ;_ * \-#,##0.000_ ;_ * &quot;-&quot;???_ ;_ @_ "/>
    <numFmt numFmtId="272" formatCode="#,##0.0;\ \(0.0\)"/>
  </numFmts>
  <fonts count="269">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s>
  <fills count="101">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4"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52">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59"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7" fontId="251" fillId="49" borderId="0" xfId="0" applyNumberFormat="1" applyFont="1" applyFill="1" applyAlignment="1">
      <alignment horizontal="center" vertical="center"/>
    </xf>
    <xf numFmtId="262" fontId="239"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59"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2" fontId="239" fillId="49" borderId="58" xfId="20792" applyNumberFormat="1" applyFont="1" applyFill="1" applyBorder="1" applyAlignment="1">
      <alignment horizontal="center" vertical="center"/>
    </xf>
    <xf numFmtId="257" fontId="260" fillId="49" borderId="0" xfId="0" applyNumberFormat="1" applyFont="1" applyFill="1" applyAlignment="1">
      <alignment horizontal="center" vertical="center"/>
    </xf>
    <xf numFmtId="257" fontId="260" fillId="49" borderId="57" xfId="0" applyNumberFormat="1" applyFont="1" applyFill="1" applyBorder="1" applyAlignment="1">
      <alignment horizontal="center" vertical="center"/>
    </xf>
    <xf numFmtId="257" fontId="260"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7" fontId="250" fillId="49" borderId="0" xfId="0" applyNumberFormat="1" applyFont="1" applyFill="1" applyAlignment="1">
      <alignment horizontal="center" vertical="center"/>
    </xf>
    <xf numFmtId="257"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7" fontId="250" fillId="49" borderId="60" xfId="0" applyNumberFormat="1" applyFont="1" applyFill="1" applyBorder="1" applyAlignment="1">
      <alignment horizontal="center" vertical="center"/>
    </xf>
    <xf numFmtId="257" fontId="251" fillId="49" borderId="60" xfId="0" applyNumberFormat="1" applyFont="1" applyFill="1" applyBorder="1" applyAlignment="1">
      <alignment horizontal="center" vertical="center"/>
    </xf>
    <xf numFmtId="257" fontId="249" fillId="49" borderId="60" xfId="0" applyNumberFormat="1" applyFont="1" applyFill="1" applyBorder="1" applyAlignment="1">
      <alignment horizontal="center" vertical="center"/>
    </xf>
    <xf numFmtId="259"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59" fontId="239" fillId="49" borderId="0" xfId="0" applyNumberFormat="1" applyFont="1" applyFill="1" applyAlignment="1">
      <alignment horizontal="center" vertical="center"/>
    </xf>
    <xf numFmtId="259"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59" fontId="239" fillId="49" borderId="0" xfId="0" applyNumberFormat="1" applyFont="1" applyFill="1" applyAlignment="1">
      <alignment horizontal="left" vertical="center"/>
    </xf>
    <xf numFmtId="259" fontId="239" fillId="49" borderId="3" xfId="0" applyNumberFormat="1" applyFont="1" applyFill="1" applyBorder="1" applyAlignment="1">
      <alignment horizontal="left" vertical="center"/>
    </xf>
    <xf numFmtId="259" fontId="239"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left" vertical="center"/>
    </xf>
    <xf numFmtId="259" fontId="250"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center" vertical="center"/>
    </xf>
    <xf numFmtId="0" fontId="216" fillId="98" borderId="0" xfId="0" applyFont="1" applyFill="1" applyAlignment="1">
      <alignment vertical="center"/>
    </xf>
    <xf numFmtId="257"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59" fontId="252" fillId="49" borderId="0" xfId="0" applyNumberFormat="1" applyFont="1" applyFill="1" applyAlignment="1">
      <alignment horizontal="center" vertical="center" wrapText="1"/>
    </xf>
    <xf numFmtId="259" fontId="252" fillId="49" borderId="60" xfId="0" applyNumberFormat="1" applyFont="1" applyFill="1" applyBorder="1" applyAlignment="1">
      <alignment horizontal="center" vertical="center" wrapText="1"/>
    </xf>
    <xf numFmtId="259" fontId="262" fillId="98" borderId="0" xfId="0" applyNumberFormat="1" applyFont="1" applyFill="1" applyAlignment="1">
      <alignment horizontal="left" vertical="center"/>
    </xf>
    <xf numFmtId="259" fontId="262" fillId="98" borderId="0" xfId="0" applyNumberFormat="1" applyFont="1" applyFill="1" applyAlignment="1">
      <alignment horizontal="center" vertical="center"/>
    </xf>
    <xf numFmtId="259" fontId="250" fillId="49" borderId="0" xfId="0" applyNumberFormat="1" applyFont="1" applyFill="1" applyAlignment="1">
      <alignment horizontal="center" vertical="center"/>
    </xf>
    <xf numFmtId="259" fontId="252" fillId="49" borderId="0" xfId="0" applyNumberFormat="1" applyFont="1" applyFill="1" applyAlignment="1">
      <alignment horizontal="center" vertical="center"/>
    </xf>
    <xf numFmtId="259" fontId="244" fillId="49" borderId="0" xfId="0" applyNumberFormat="1" applyFont="1" applyFill="1" applyAlignment="1">
      <alignment horizontal="center" vertical="center"/>
    </xf>
    <xf numFmtId="0" fontId="247" fillId="49" borderId="3" xfId="0" applyFont="1" applyFill="1" applyBorder="1" applyAlignment="1">
      <alignment vertical="center"/>
    </xf>
    <xf numFmtId="259" fontId="252" fillId="49" borderId="3" xfId="0" applyNumberFormat="1" applyFont="1" applyFill="1" applyBorder="1" applyAlignment="1">
      <alignment horizontal="center" vertical="center"/>
    </xf>
    <xf numFmtId="259"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59" fontId="244" fillId="49" borderId="3" xfId="0" applyNumberFormat="1" applyFont="1" applyFill="1" applyBorder="1" applyAlignment="1">
      <alignment horizontal="center" vertical="center"/>
    </xf>
    <xf numFmtId="259"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0" fontId="216" fillId="98" borderId="0" xfId="20791" applyNumberFormat="1" applyFont="1" applyFill="1" applyBorder="1" applyAlignment="1">
      <alignment horizontal="center"/>
    </xf>
    <xf numFmtId="260"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1" fontId="216" fillId="98" borderId="0" xfId="34681" applyNumberFormat="1" applyFont="1" applyFill="1" applyAlignment="1">
      <alignment horizontal="center"/>
    </xf>
    <xf numFmtId="41" fontId="0" fillId="49" borderId="0" xfId="0" applyNumberFormat="1" applyFill="1"/>
    <xf numFmtId="41" fontId="245" fillId="49" borderId="0" xfId="20794" applyFont="1" applyFill="1"/>
    <xf numFmtId="266" fontId="252" fillId="49" borderId="0" xfId="34681" applyNumberFormat="1" applyFont="1" applyFill="1" applyAlignment="1">
      <alignment horizontal="center"/>
    </xf>
    <xf numFmtId="266"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5" fontId="256" fillId="49" borderId="1" xfId="34681" applyNumberFormat="1" applyFont="1" applyFill="1" applyBorder="1" applyAlignment="1">
      <alignment horizontal="center"/>
    </xf>
    <xf numFmtId="265" fontId="256"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3" xfId="0" applyNumberFormat="1" applyFont="1" applyFill="1" applyBorder="1" applyAlignment="1">
      <alignment horizontal="center"/>
    </xf>
    <xf numFmtId="3" fontId="252" fillId="49" borderId="0" xfId="0" applyNumberFormat="1" applyFont="1" applyFill="1" applyAlignment="1">
      <alignment horizontal="center"/>
    </xf>
    <xf numFmtId="259" fontId="246" fillId="98" borderId="13" xfId="0" applyNumberFormat="1" applyFont="1" applyFill="1" applyBorder="1" applyAlignment="1">
      <alignment horizontal="left" vertical="center"/>
    </xf>
    <xf numFmtId="0" fontId="34" fillId="49" borderId="0" xfId="0" applyFont="1" applyFill="1"/>
    <xf numFmtId="257" fontId="245" fillId="49" borderId="0" xfId="0" applyNumberFormat="1" applyFont="1" applyFill="1"/>
    <xf numFmtId="171" fontId="216" fillId="98" borderId="0" xfId="0" applyNumberFormat="1" applyFont="1" applyFill="1" applyAlignment="1">
      <alignment horizontal="center" vertical="center" wrapText="1"/>
    </xf>
    <xf numFmtId="259" fontId="246" fillId="49" borderId="0" xfId="0" applyNumberFormat="1" applyFont="1" applyFill="1" applyAlignment="1">
      <alignment horizontal="center" vertical="center"/>
    </xf>
    <xf numFmtId="262" fontId="246" fillId="49" borderId="0" xfId="34688" applyNumberFormat="1" applyFont="1" applyFill="1" applyBorder="1" applyAlignment="1">
      <alignment horizontal="center" vertical="center"/>
    </xf>
    <xf numFmtId="262" fontId="238" fillId="49" borderId="0" xfId="34688" applyNumberFormat="1" applyFont="1" applyFill="1" applyBorder="1" applyAlignment="1">
      <alignment horizontal="center" vertical="center"/>
    </xf>
    <xf numFmtId="259" fontId="246" fillId="98" borderId="1" xfId="0" applyNumberFormat="1" applyFont="1" applyFill="1" applyBorder="1" applyAlignment="1">
      <alignment horizontal="center" vertical="center"/>
    </xf>
    <xf numFmtId="259" fontId="246" fillId="98" borderId="1" xfId="0" applyNumberFormat="1" applyFont="1" applyFill="1" applyBorder="1" applyAlignment="1">
      <alignment horizontal="left" vertical="center"/>
    </xf>
    <xf numFmtId="259" fontId="246" fillId="98" borderId="13" xfId="0" applyNumberFormat="1" applyFont="1" applyFill="1" applyBorder="1" applyAlignment="1">
      <alignment horizontal="center" vertical="center"/>
    </xf>
    <xf numFmtId="262" fontId="239" fillId="49" borderId="0" xfId="34688" applyNumberFormat="1" applyFont="1" applyFill="1" applyBorder="1" applyAlignment="1">
      <alignment horizontal="center" vertical="center"/>
    </xf>
    <xf numFmtId="172" fontId="252"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4" fontId="256" fillId="49" borderId="3" xfId="34681" applyNumberFormat="1" applyFont="1" applyFill="1" applyBorder="1" applyAlignment="1">
      <alignment horizontal="center"/>
    </xf>
    <xf numFmtId="267" fontId="0" fillId="49" borderId="0" xfId="20794" applyNumberFormat="1" applyFont="1" applyFill="1" applyBorder="1"/>
    <xf numFmtId="266" fontId="256" fillId="49" borderId="3" xfId="34681" applyNumberFormat="1" applyFont="1" applyFill="1" applyBorder="1" applyAlignment="1">
      <alignment horizontal="center"/>
    </xf>
    <xf numFmtId="257" fontId="0" fillId="49" borderId="60" xfId="0" applyNumberFormat="1" applyFill="1" applyBorder="1"/>
    <xf numFmtId="259" fontId="239" fillId="49" borderId="59" xfId="0" applyNumberFormat="1" applyFont="1" applyFill="1" applyBorder="1" applyAlignment="1">
      <alignment horizontal="center" vertical="center"/>
    </xf>
    <xf numFmtId="0" fontId="3" fillId="49" borderId="0" xfId="0" applyFont="1" applyFill="1"/>
    <xf numFmtId="257" fontId="0" fillId="49" borderId="0" xfId="0" applyNumberFormat="1" applyFill="1"/>
    <xf numFmtId="268" fontId="216" fillId="98" borderId="0" xfId="34681" applyNumberFormat="1" applyFont="1" applyFill="1" applyAlignment="1">
      <alignment horizontal="center"/>
    </xf>
    <xf numFmtId="263" fontId="0" fillId="49" borderId="0" xfId="0" applyNumberFormat="1" applyFill="1"/>
    <xf numFmtId="263" fontId="36" fillId="49" borderId="0" xfId="0" applyNumberFormat="1" applyFont="1" applyFill="1"/>
    <xf numFmtId="171" fontId="239" fillId="49" borderId="3" xfId="0" applyNumberFormat="1" applyFont="1" applyFill="1" applyBorder="1" applyAlignment="1">
      <alignment horizontal="center" vertical="center"/>
    </xf>
    <xf numFmtId="269"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0" fontId="239" fillId="49" borderId="60" xfId="20792" applyNumberFormat="1" applyFont="1" applyFill="1" applyBorder="1" applyAlignment="1">
      <alignment horizontal="center" vertical="center"/>
    </xf>
    <xf numFmtId="270" fontId="238" fillId="49" borderId="60" xfId="20792" applyNumberFormat="1" applyFont="1" applyFill="1" applyBorder="1" applyAlignment="1">
      <alignment horizontal="center" vertical="center"/>
    </xf>
    <xf numFmtId="270" fontId="239" fillId="49" borderId="59" xfId="20792" applyNumberFormat="1" applyFont="1" applyFill="1" applyBorder="1" applyAlignment="1">
      <alignment horizontal="center" vertical="center"/>
    </xf>
    <xf numFmtId="270" fontId="216" fillId="98" borderId="0" xfId="20792" applyNumberFormat="1" applyFont="1" applyFill="1" applyBorder="1" applyAlignment="1">
      <alignment horizontal="center" vertical="center"/>
    </xf>
    <xf numFmtId="270" fontId="246" fillId="98" borderId="1" xfId="34688" applyNumberFormat="1" applyFont="1" applyFill="1" applyBorder="1" applyAlignment="1">
      <alignment horizontal="center" vertical="center"/>
    </xf>
    <xf numFmtId="270" fontId="238" fillId="49" borderId="61" xfId="34688" applyNumberFormat="1" applyFont="1" applyFill="1" applyBorder="1" applyAlignment="1">
      <alignment horizontal="center" vertical="center"/>
    </xf>
    <xf numFmtId="270" fontId="239" fillId="49" borderId="60" xfId="34688" applyNumberFormat="1" applyFont="1" applyFill="1" applyBorder="1" applyAlignment="1">
      <alignment horizontal="center" vertical="center"/>
    </xf>
    <xf numFmtId="270" fontId="238" fillId="49" borderId="60" xfId="34688" applyNumberFormat="1" applyFont="1" applyFill="1" applyBorder="1" applyAlignment="1">
      <alignment horizontal="center" vertical="center"/>
    </xf>
    <xf numFmtId="270" fontId="256" fillId="49" borderId="3" xfId="34681" applyNumberFormat="1" applyFont="1" applyFill="1" applyBorder="1" applyAlignment="1">
      <alignment horizontal="center"/>
    </xf>
    <xf numFmtId="270" fontId="256" fillId="49" borderId="0" xfId="34681" applyNumberFormat="1" applyFont="1" applyFill="1" applyAlignment="1">
      <alignment horizontal="center"/>
    </xf>
    <xf numFmtId="270" fontId="256" fillId="49" borderId="1" xfId="34681" applyNumberFormat="1" applyFont="1" applyFill="1" applyBorder="1" applyAlignment="1">
      <alignment horizontal="center"/>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268" fontId="256" fillId="49" borderId="3" xfId="34681" applyNumberFormat="1" applyFont="1" applyFill="1" applyBorder="1" applyAlignment="1">
      <alignment horizontal="center"/>
    </xf>
    <xf numFmtId="0" fontId="244" fillId="49" borderId="1" xfId="0" applyFont="1" applyFill="1" applyBorder="1" applyAlignment="1">
      <alignment vertical="center"/>
    </xf>
    <xf numFmtId="262" fontId="267" fillId="49" borderId="0" xfId="20792" applyNumberFormat="1" applyFont="1" applyFill="1" applyBorder="1" applyAlignment="1">
      <alignment horizontal="center" vertical="center"/>
    </xf>
    <xf numFmtId="262" fontId="267" fillId="49" borderId="57" xfId="20792" applyNumberFormat="1" applyFont="1" applyFill="1" applyBorder="1" applyAlignment="1">
      <alignment horizontal="center" vertical="center"/>
    </xf>
    <xf numFmtId="252" fontId="268" fillId="49" borderId="0" xfId="0" applyNumberFormat="1" applyFont="1" applyFill="1" applyAlignment="1">
      <alignment horizontal="center" vertical="center"/>
    </xf>
    <xf numFmtId="190" fontId="268"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270" fontId="216" fillId="49" borderId="0" xfId="20792" applyNumberFormat="1" applyFont="1" applyFill="1" applyBorder="1" applyAlignment="1">
      <alignment horizontal="center" vertical="center"/>
    </xf>
    <xf numFmtId="270" fontId="239" fillId="49" borderId="0" xfId="20792" applyNumberFormat="1" applyFont="1" applyFill="1" applyBorder="1" applyAlignment="1">
      <alignment horizontal="center" vertical="center"/>
    </xf>
    <xf numFmtId="172" fontId="34" fillId="49" borderId="0" xfId="20792" applyNumberFormat="1" applyFont="1" applyFill="1" applyBorder="1"/>
    <xf numFmtId="182" fontId="34" fillId="49" borderId="0" xfId="0" applyNumberFormat="1" applyFont="1" applyFill="1"/>
    <xf numFmtId="271" fontId="0" fillId="49" borderId="0" xfId="0" applyNumberFormat="1" applyFill="1"/>
    <xf numFmtId="270" fontId="216" fillId="98" borderId="0" xfId="34688" applyNumberFormat="1" applyFont="1" applyFill="1" applyBorder="1" applyAlignment="1">
      <alignment horizontal="center" vertical="center"/>
    </xf>
    <xf numFmtId="270" fontId="246" fillId="98" borderId="59" xfId="34688" applyNumberFormat="1" applyFont="1" applyFill="1" applyBorder="1" applyAlignment="1">
      <alignment horizontal="center" vertical="center"/>
    </xf>
    <xf numFmtId="259" fontId="246" fillId="98" borderId="0" xfId="0" applyNumberFormat="1" applyFont="1" applyFill="1" applyAlignment="1">
      <alignment horizontal="center" vertical="center"/>
    </xf>
    <xf numFmtId="268" fontId="238" fillId="49" borderId="60" xfId="20792" applyNumberFormat="1" applyFont="1" applyFill="1" applyBorder="1" applyAlignment="1">
      <alignment horizontal="center" vertical="center"/>
    </xf>
    <xf numFmtId="263" fontId="34" fillId="49" borderId="0" xfId="0" applyNumberFormat="1" applyFont="1" applyFill="1"/>
    <xf numFmtId="172" fontId="252" fillId="0" borderId="3" xfId="34688"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0" fontId="216" fillId="100" borderId="0" xfId="20792" applyNumberFormat="1" applyFont="1" applyFill="1" applyBorder="1" applyAlignment="1">
      <alignment horizontal="center" vertical="center"/>
    </xf>
    <xf numFmtId="258" fontId="216" fillId="49" borderId="0" xfId="0" applyNumberFormat="1" applyFont="1" applyFill="1" applyAlignment="1">
      <alignment horizontal="center" vertical="center" wrapText="1"/>
    </xf>
    <xf numFmtId="259" fontId="262" fillId="100" borderId="59" xfId="0" applyNumberFormat="1" applyFont="1" applyFill="1" applyBorder="1" applyAlignment="1">
      <alignment horizontal="center" vertical="center"/>
    </xf>
    <xf numFmtId="257" fontId="251" fillId="49" borderId="57" xfId="0" applyNumberFormat="1" applyFont="1" applyFill="1" applyBorder="1" applyAlignment="1">
      <alignment horizontal="center" vertical="center"/>
    </xf>
    <xf numFmtId="257" fontId="263" fillId="49" borderId="0" xfId="0" applyNumberFormat="1" applyFont="1" applyFill="1" applyAlignment="1">
      <alignment horizontal="center" vertical="center"/>
    </xf>
    <xf numFmtId="257" fontId="265" fillId="49" borderId="0" xfId="0" applyNumberFormat="1" applyFont="1" applyFill="1" applyAlignment="1">
      <alignment horizontal="center" vertical="center"/>
    </xf>
    <xf numFmtId="257" fontId="263" fillId="49" borderId="57" xfId="0" applyNumberFormat="1" applyFont="1" applyFill="1" applyBorder="1" applyAlignment="1">
      <alignment horizontal="center" vertical="center"/>
    </xf>
    <xf numFmtId="272" fontId="250" fillId="49" borderId="61" xfId="0" applyNumberFormat="1" applyFont="1" applyFill="1" applyBorder="1" applyAlignment="1">
      <alignment horizontal="center" vertical="center"/>
    </xf>
    <xf numFmtId="272" fontId="251" fillId="49" borderId="61" xfId="0" applyNumberFormat="1" applyFont="1" applyFill="1" applyBorder="1" applyAlignment="1">
      <alignment horizontal="center" vertical="center"/>
    </xf>
    <xf numFmtId="0" fontId="245" fillId="49" borderId="13" xfId="0" applyFont="1" applyFill="1" applyBorder="1" applyAlignment="1">
      <alignment horizontal="left"/>
    </xf>
    <xf numFmtId="0" fontId="245" fillId="49" borderId="13" xfId="0" applyFont="1" applyFill="1" applyBorder="1" applyAlignment="1">
      <alignment horizontal="right"/>
    </xf>
    <xf numFmtId="172" fontId="252" fillId="49" borderId="13" xfId="34688" quotePrefix="1" applyNumberFormat="1" applyFont="1" applyFill="1" applyBorder="1" applyAlignment="1">
      <alignment horizontal="center"/>
    </xf>
    <xf numFmtId="270" fontId="256" fillId="49" borderId="13" xfId="34681" applyNumberFormat="1" applyFont="1" applyFill="1" applyBorder="1" applyAlignment="1">
      <alignment horizontal="center"/>
    </xf>
    <xf numFmtId="37" fontId="245" fillId="49" borderId="13" xfId="0" applyNumberFormat="1" applyFont="1" applyFill="1" applyBorder="1" applyAlignment="1">
      <alignment horizontal="center"/>
    </xf>
    <xf numFmtId="267" fontId="252" fillId="49" borderId="13" xfId="20794" quotePrefix="1" applyNumberFormat="1" applyFont="1" applyFill="1" applyBorder="1" applyAlignment="1">
      <alignment horizontal="center"/>
    </xf>
    <xf numFmtId="261" fontId="256" fillId="49" borderId="13" xfId="34681" applyNumberFormat="1" applyFont="1" applyFill="1" applyBorder="1" applyAlignment="1">
      <alignment horizontal="center"/>
    </xf>
    <xf numFmtId="264" fontId="245" fillId="49" borderId="0" xfId="0" applyNumberFormat="1" applyFont="1" applyFill="1"/>
    <xf numFmtId="0" fontId="245" fillId="49" borderId="62" xfId="0" applyFont="1" applyFill="1" applyBorder="1"/>
    <xf numFmtId="264" fontId="256" fillId="0" borderId="1" xfId="34681" applyNumberFormat="1" applyFont="1" applyBorder="1" applyAlignment="1">
      <alignment horizontal="center"/>
    </xf>
    <xf numFmtId="264" fontId="256" fillId="0" borderId="3" xfId="34681" applyNumberFormat="1" applyFont="1" applyBorder="1" applyAlignment="1">
      <alignment horizontal="center"/>
    </xf>
    <xf numFmtId="265" fontId="256" fillId="0" borderId="3" xfId="34681" applyNumberFormat="1" applyFont="1" applyBorder="1" applyAlignment="1">
      <alignment horizontal="center"/>
    </xf>
    <xf numFmtId="41" fontId="245" fillId="49" borderId="0" xfId="0" applyNumberFormat="1" applyFont="1" applyFill="1"/>
    <xf numFmtId="269" fontId="245" fillId="49" borderId="0" xfId="20794" applyNumberFormat="1" applyFont="1" applyFill="1"/>
    <xf numFmtId="267" fontId="250" fillId="49" borderId="0" xfId="20794" applyNumberFormat="1" applyFont="1" applyFill="1" applyBorder="1" applyAlignment="1">
      <alignment horizontal="center" vertical="center"/>
    </xf>
    <xf numFmtId="171" fontId="250" fillId="49" borderId="3" xfId="0" applyNumberFormat="1" applyFont="1" applyFill="1" applyBorder="1" applyAlignment="1">
      <alignment horizontal="center" vertical="center"/>
    </xf>
    <xf numFmtId="2" fontId="245" fillId="49" borderId="0" xfId="0" applyNumberFormat="1" applyFont="1" applyFill="1"/>
    <xf numFmtId="258" fontId="245" fillId="0" borderId="0" xfId="0" applyNumberFormat="1" applyFont="1"/>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41" fillId="98" borderId="0" xfId="0" applyFont="1" applyFill="1" applyAlignment="1">
      <alignment horizontal="center" vertical="center"/>
    </xf>
    <xf numFmtId="0" fontId="241" fillId="99" borderId="0" xfId="0" applyFont="1" applyFill="1" applyAlignment="1">
      <alignment horizontal="center"/>
    </xf>
    <xf numFmtId="0" fontId="261" fillId="98" borderId="0" xfId="0" applyFont="1" applyFill="1" applyAlignment="1">
      <alignment vertical="center"/>
    </xf>
    <xf numFmtId="0" fontId="261"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3" fontId="252" fillId="49" borderId="13" xfId="0" applyNumberFormat="1" applyFont="1" applyFill="1" applyBorder="1" applyAlignment="1">
      <alignment horizontal="center" vertical="center"/>
    </xf>
    <xf numFmtId="263" fontId="252" fillId="49" borderId="1" xfId="0" applyNumberFormat="1" applyFont="1" applyFill="1" applyBorder="1" applyAlignment="1">
      <alignment horizontal="center" vertical="center"/>
    </xf>
    <xf numFmtId="263" fontId="244" fillId="49" borderId="13" xfId="0" applyNumberFormat="1" applyFont="1" applyFill="1" applyBorder="1" applyAlignment="1">
      <alignment horizontal="center" vertical="center"/>
    </xf>
    <xf numFmtId="263"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2" fontId="250" fillId="49" borderId="0" xfId="20792" applyNumberFormat="1"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172" fontId="239" fillId="49" borderId="13" xfId="20792" applyNumberFormat="1" applyFont="1" applyFill="1" applyBorder="1" applyAlignment="1">
      <alignment horizontal="center" vertical="center"/>
    </xf>
    <xf numFmtId="172" fontId="239" fillId="49" borderId="1" xfId="20792" applyNumberFormat="1" applyFont="1" applyFill="1" applyBorder="1" applyAlignment="1">
      <alignment horizontal="center" vertical="center"/>
    </xf>
    <xf numFmtId="0" fontId="266"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39" fillId="49" borderId="0" xfId="20792" applyNumberFormat="1" applyFont="1" applyFill="1" applyAlignment="1">
      <alignment horizontal="center" vertical="center"/>
    </xf>
    <xf numFmtId="263" fontId="250" fillId="0" borderId="13" xfId="0" applyNumberFormat="1" applyFont="1" applyBorder="1" applyAlignment="1">
      <alignment horizontal="center" vertical="center"/>
    </xf>
    <xf numFmtId="263" fontId="250" fillId="0" borderId="1" xfId="0" applyNumberFormat="1" applyFont="1" applyBorder="1" applyAlignment="1">
      <alignment horizontal="center" vertical="center"/>
    </xf>
    <xf numFmtId="263" fontId="239" fillId="49" borderId="13" xfId="0" applyNumberFormat="1" applyFont="1" applyFill="1" applyBorder="1" applyAlignment="1">
      <alignment horizontal="center" vertical="center"/>
    </xf>
    <xf numFmtId="263"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58" fillId="49" borderId="0" xfId="0" applyFont="1" applyFill="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0</xdr:col>
      <xdr:colOff>1493521</xdr:colOff>
      <xdr:row>1</xdr:row>
      <xdr:rowOff>135255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200025</xdr:colOff>
      <xdr:row>6</xdr:row>
      <xdr:rowOff>168198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tabSelected="1" workbookViewId="0">
      <selection activeCell="I11" sqref="I11"/>
    </sheetView>
  </sheetViews>
  <sheetFormatPr baseColWidth="10" defaultColWidth="9.08984375" defaultRowHeight="13"/>
  <cols>
    <col min="1" max="1" width="22.90625" style="8" customWidth="1"/>
    <col min="2" max="2" width="8" style="8" customWidth="1"/>
    <col min="3" max="4" width="11.453125" style="8" customWidth="1"/>
    <col min="5" max="5" width="7" style="8" customWidth="1"/>
    <col min="6" max="6" width="7.54296875" style="8" bestFit="1" customWidth="1"/>
    <col min="7" max="16384" width="9.08984375" style="8"/>
  </cols>
  <sheetData>
    <row r="1" spans="1:6" ht="15" customHeight="1">
      <c r="A1" s="22" t="s">
        <v>76</v>
      </c>
      <c r="B1" s="22"/>
      <c r="C1" s="205" t="s">
        <v>128</v>
      </c>
      <c r="D1" s="205"/>
      <c r="E1" s="208" t="s">
        <v>5</v>
      </c>
      <c r="F1" s="208"/>
    </row>
    <row r="2" spans="1:6" ht="15" customHeight="1">
      <c r="A2" s="22"/>
      <c r="B2" s="22"/>
      <c r="C2" s="22">
        <v>2024</v>
      </c>
      <c r="D2" s="22">
        <v>2023</v>
      </c>
      <c r="E2" s="35" t="s">
        <v>7</v>
      </c>
      <c r="F2" s="36" t="s">
        <v>74</v>
      </c>
    </row>
    <row r="3" spans="1:6">
      <c r="A3" s="16" t="s">
        <v>88</v>
      </c>
      <c r="B3" s="32" t="s">
        <v>20</v>
      </c>
      <c r="C3" s="182">
        <f>+'Estado de Resultado'!B8</f>
        <v>540.63900000000001</v>
      </c>
      <c r="D3" s="183">
        <f>+'Estado de Resultado'!C8</f>
        <v>1019.943</v>
      </c>
      <c r="E3" s="159">
        <f>+C3/D3-1</f>
        <v>-0.46993214326682964</v>
      </c>
      <c r="F3" s="161">
        <f>+C3-D3</f>
        <v>-479.30399999999997</v>
      </c>
    </row>
    <row r="4" spans="1:6">
      <c r="A4" s="27" t="s">
        <v>78</v>
      </c>
      <c r="B4" s="33" t="s">
        <v>20</v>
      </c>
      <c r="C4" s="184">
        <f>+'Estado de Resultado'!B11</f>
        <v>194.61400000000003</v>
      </c>
      <c r="D4" s="181">
        <f>+'Estado de Resultado'!C11</f>
        <v>256.99699999999996</v>
      </c>
      <c r="E4" s="160">
        <f>+C4/D4-1</f>
        <v>-0.24273824208064665</v>
      </c>
      <c r="F4" s="161">
        <f>+C4-D4</f>
        <v>-62.382999999999925</v>
      </c>
    </row>
    <row r="5" spans="1:6">
      <c r="F5" s="195"/>
    </row>
    <row r="6" spans="1:6" ht="15" customHeight="1">
      <c r="A6" s="21" t="s">
        <v>75</v>
      </c>
      <c r="B6" s="21"/>
      <c r="C6" s="206" t="s">
        <v>128</v>
      </c>
      <c r="D6" s="206"/>
      <c r="E6" s="207" t="s">
        <v>5</v>
      </c>
      <c r="F6" s="207"/>
    </row>
    <row r="7" spans="1:6" ht="15" customHeight="1">
      <c r="A7" s="21"/>
      <c r="B7" s="21"/>
      <c r="C7" s="21">
        <v>2024</v>
      </c>
      <c r="D7" s="21">
        <v>2023</v>
      </c>
      <c r="E7" s="37" t="s">
        <v>7</v>
      </c>
      <c r="F7" s="38" t="s">
        <v>74</v>
      </c>
    </row>
    <row r="8" spans="1:6">
      <c r="A8" s="8" t="s">
        <v>62</v>
      </c>
      <c r="B8" s="32" t="s">
        <v>20</v>
      </c>
      <c r="C8" s="25">
        <f>+'Hapag-LLoyd'!C8</f>
        <v>15283</v>
      </c>
      <c r="D8" s="26">
        <f>+'Hapag-LLoyd'!D8</f>
        <v>15312</v>
      </c>
      <c r="E8" s="24">
        <f>+'Hapag-LLoyd'!E8</f>
        <v>-1.8939393939394478E-3</v>
      </c>
      <c r="F8" s="161">
        <f>+'Hapag-LLoyd'!F8</f>
        <v>-29</v>
      </c>
    </row>
    <row r="9" spans="1:6">
      <c r="A9" s="8" t="s">
        <v>1</v>
      </c>
      <c r="B9" s="32" t="s">
        <v>20</v>
      </c>
      <c r="C9" s="25">
        <f>+'Hapag-LLoyd'!C11</f>
        <v>3592</v>
      </c>
      <c r="D9" s="26">
        <f>+'Hapag-LLoyd'!D11</f>
        <v>4520</v>
      </c>
      <c r="E9" s="24">
        <f>+'Hapag-LLoyd'!E11</f>
        <v>-0.20530973451327439</v>
      </c>
      <c r="F9" s="161">
        <f>+'Hapag-LLoyd'!F11</f>
        <v>-928</v>
      </c>
    </row>
    <row r="10" spans="1:6">
      <c r="A10" s="8" t="s">
        <v>2</v>
      </c>
      <c r="B10" s="32" t="s">
        <v>20</v>
      </c>
      <c r="C10" s="25">
        <f>+'Hapag-LLoyd'!C12</f>
        <v>1939</v>
      </c>
      <c r="D10" s="26">
        <f>+'Hapag-LLoyd'!D12</f>
        <v>2988</v>
      </c>
      <c r="E10" s="24">
        <f>+'Hapag-LLoyd'!E12</f>
        <v>-0.35107095046854087</v>
      </c>
      <c r="F10" s="161">
        <f>+'Hapag-LLoyd'!F12</f>
        <v>-1049</v>
      </c>
    </row>
    <row r="11" spans="1:6">
      <c r="A11" s="8" t="s">
        <v>78</v>
      </c>
      <c r="B11" s="32" t="s">
        <v>20</v>
      </c>
      <c r="C11" s="25">
        <f>+'Hapag-LLoyd'!C13</f>
        <v>1833</v>
      </c>
      <c r="D11" s="26">
        <f>+'Hapag-LLoyd'!D13</f>
        <v>3424</v>
      </c>
      <c r="E11" s="24">
        <f>+'Hapag-LLoyd'!E13</f>
        <v>-0.46466121495327106</v>
      </c>
      <c r="F11" s="161">
        <f>+'Hapag-LLoyd'!F13</f>
        <v>-1591</v>
      </c>
    </row>
    <row r="12" spans="1:6">
      <c r="A12" s="8" t="s">
        <v>89</v>
      </c>
      <c r="B12" s="32" t="s">
        <v>77</v>
      </c>
      <c r="C12" s="25">
        <f>+'Hapag-LLoyd'!C6</f>
        <v>1467</v>
      </c>
      <c r="D12" s="26">
        <f>+'Hapag-LLoyd'!D6</f>
        <v>1604</v>
      </c>
      <c r="E12" s="24">
        <f>+'Hapag-LLoyd'!E6</f>
        <v>-8.5411471321695798E-2</v>
      </c>
      <c r="F12" s="161">
        <f>+'Hapag-LLoyd'!F6</f>
        <v>-137</v>
      </c>
    </row>
    <row r="13" spans="1:6">
      <c r="A13" s="8" t="s">
        <v>61</v>
      </c>
      <c r="B13" s="32" t="s">
        <v>79</v>
      </c>
      <c r="C13" s="25">
        <f>+'Hapag-LLoyd'!C7</f>
        <v>9323</v>
      </c>
      <c r="D13" s="26">
        <f>+'Hapag-LLoyd'!D7</f>
        <v>8916</v>
      </c>
      <c r="E13" s="24">
        <f>+'Hapag-LLoyd'!E7</f>
        <v>4.5648272768057385E-2</v>
      </c>
      <c r="F13" s="161">
        <f>+'Hapag-LLoyd'!F7</f>
        <v>407</v>
      </c>
    </row>
    <row r="14" spans="1:6">
      <c r="A14" s="28" t="s">
        <v>101</v>
      </c>
      <c r="B14" s="34" t="str">
        <f>+'Hapag-LLoyd'!B10</f>
        <v>US$/ton</v>
      </c>
      <c r="C14" s="29">
        <f>+'Hapag-LLoyd'!C10</f>
        <v>598</v>
      </c>
      <c r="D14" s="30">
        <f>+'Hapag-LLoyd'!D10</f>
        <v>611</v>
      </c>
      <c r="E14" s="31">
        <f>+'Hapag-LLoyd'!E10</f>
        <v>-2.1276595744680882E-2</v>
      </c>
      <c r="F14" s="162">
        <f>+'Hapag-LLoyd'!F10</f>
        <v>-13</v>
      </c>
    </row>
  </sheetData>
  <mergeCells count="4">
    <mergeCell ref="C1:D1"/>
    <mergeCell ref="C6:D6"/>
    <mergeCell ref="E6:F6"/>
    <mergeCell ref="E1:F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5"/>
  <sheetViews>
    <sheetView topLeftCell="A21" workbookViewId="0">
      <selection activeCell="H31" sqref="H31"/>
    </sheetView>
  </sheetViews>
  <sheetFormatPr baseColWidth="10" defaultColWidth="9.08984375" defaultRowHeight="13"/>
  <cols>
    <col min="1" max="1" width="50.90625" style="8" customWidth="1"/>
    <col min="2" max="2" width="10.6328125" style="8" bestFit="1" customWidth="1"/>
    <col min="3" max="4" width="11" style="102" customWidth="1"/>
    <col min="5" max="5" width="7.54296875" style="8" customWidth="1"/>
    <col min="6" max="6" width="6.453125" style="8" customWidth="1"/>
    <col min="7" max="16384" width="9.08984375" style="8"/>
  </cols>
  <sheetData>
    <row r="1" spans="1:14" ht="14.5">
      <c r="A1" s="249" t="s">
        <v>71</v>
      </c>
      <c r="B1" s="91"/>
      <c r="C1" s="211" t="s">
        <v>131</v>
      </c>
      <c r="D1" s="211"/>
      <c r="E1" s="222" t="s">
        <v>5</v>
      </c>
      <c r="F1" s="222"/>
    </row>
    <row r="2" spans="1:14" ht="14.5">
      <c r="A2" s="249"/>
      <c r="B2" s="92"/>
      <c r="C2" s="72">
        <v>2024</v>
      </c>
      <c r="D2" s="72">
        <v>2023</v>
      </c>
      <c r="E2" s="93" t="s">
        <v>7</v>
      </c>
      <c r="F2" s="94" t="s">
        <v>74</v>
      </c>
    </row>
    <row r="3" spans="1:14" ht="15" customHeight="1">
      <c r="A3" s="97" t="s">
        <v>57</v>
      </c>
      <c r="B3" s="98"/>
      <c r="C3" s="109">
        <v>292</v>
      </c>
      <c r="D3" s="129">
        <v>264</v>
      </c>
      <c r="E3" s="150">
        <f>+C3/D3-1</f>
        <v>0.10606060606060597</v>
      </c>
      <c r="F3" s="111">
        <f>+C3-D3</f>
        <v>28</v>
      </c>
    </row>
    <row r="4" spans="1:14" ht="15" customHeight="1">
      <c r="A4" s="18" t="s">
        <v>58</v>
      </c>
      <c r="B4" s="19" t="s">
        <v>0</v>
      </c>
      <c r="C4" s="109">
        <v>2253</v>
      </c>
      <c r="D4" s="129">
        <v>1952</v>
      </c>
      <c r="E4" s="151">
        <f t="shared" ref="E4:E14" si="0">+C4/D4-1</f>
        <v>0.15420081967213117</v>
      </c>
      <c r="F4" s="111">
        <f t="shared" ref="F4:F14" si="1">+C4-D4</f>
        <v>301</v>
      </c>
    </row>
    <row r="5" spans="1:14" ht="15" customHeight="1">
      <c r="A5" s="99" t="s">
        <v>59</v>
      </c>
      <c r="B5" s="98" t="s">
        <v>0</v>
      </c>
      <c r="C5" s="109">
        <v>3409</v>
      </c>
      <c r="D5" s="129">
        <v>2902</v>
      </c>
      <c r="E5" s="150">
        <f t="shared" si="0"/>
        <v>0.17470709855272215</v>
      </c>
      <c r="F5" s="111">
        <f t="shared" si="1"/>
        <v>507</v>
      </c>
      <c r="L5" s="155"/>
    </row>
    <row r="6" spans="1:14" ht="15" customHeight="1">
      <c r="A6" s="99" t="s">
        <v>60</v>
      </c>
      <c r="B6" s="98" t="s">
        <v>77</v>
      </c>
      <c r="C6" s="109">
        <v>1467</v>
      </c>
      <c r="D6" s="129">
        <v>1604</v>
      </c>
      <c r="E6" s="150">
        <f t="shared" si="0"/>
        <v>-8.5411471321695798E-2</v>
      </c>
      <c r="F6" s="111">
        <f t="shared" si="1"/>
        <v>-137</v>
      </c>
    </row>
    <row r="7" spans="1:14" ht="15" customHeight="1">
      <c r="A7" s="18" t="s">
        <v>61</v>
      </c>
      <c r="B7" s="19" t="s">
        <v>0</v>
      </c>
      <c r="C7" s="109">
        <v>9323</v>
      </c>
      <c r="D7" s="129">
        <v>8916</v>
      </c>
      <c r="E7" s="151">
        <f t="shared" si="0"/>
        <v>4.5648272768057385E-2</v>
      </c>
      <c r="F7" s="111">
        <f t="shared" si="1"/>
        <v>407</v>
      </c>
    </row>
    <row r="8" spans="1:14" ht="15" customHeight="1">
      <c r="A8" s="99" t="s">
        <v>62</v>
      </c>
      <c r="B8" s="98" t="s">
        <v>6</v>
      </c>
      <c r="C8" s="109">
        <v>15283</v>
      </c>
      <c r="D8" s="129">
        <v>15312</v>
      </c>
      <c r="E8" s="150">
        <f t="shared" si="0"/>
        <v>-1.8939393939394478E-3</v>
      </c>
      <c r="F8" s="111">
        <f t="shared" si="1"/>
        <v>-29</v>
      </c>
    </row>
    <row r="9" spans="1:14" ht="15" customHeight="1">
      <c r="A9" s="163" t="s">
        <v>63</v>
      </c>
      <c r="B9" s="98" t="s">
        <v>6</v>
      </c>
      <c r="C9" s="109">
        <v>10395.49324335</v>
      </c>
      <c r="D9" s="129">
        <v>9632.6617454799998</v>
      </c>
      <c r="E9" s="157">
        <f t="shared" si="0"/>
        <v>7.9192181561648756E-2</v>
      </c>
      <c r="F9" s="111">
        <f t="shared" si="1"/>
        <v>762.83149787000002</v>
      </c>
    </row>
    <row r="10" spans="1:14" ht="15" customHeight="1">
      <c r="A10" s="164" t="s">
        <v>104</v>
      </c>
      <c r="B10" s="19" t="s">
        <v>90</v>
      </c>
      <c r="C10" s="109">
        <v>598</v>
      </c>
      <c r="D10" s="129">
        <v>611</v>
      </c>
      <c r="E10" s="157">
        <f>+C10/D10-1</f>
        <v>-2.1276595744680882E-2</v>
      </c>
      <c r="F10" s="111">
        <f>+C10-D10</f>
        <v>-13</v>
      </c>
      <c r="L10" s="155"/>
    </row>
    <row r="11" spans="1:14" ht="15" customHeight="1">
      <c r="A11" s="163" t="s">
        <v>1</v>
      </c>
      <c r="B11" s="98" t="s">
        <v>6</v>
      </c>
      <c r="C11" s="109">
        <v>3592</v>
      </c>
      <c r="D11" s="129">
        <v>4520</v>
      </c>
      <c r="E11" s="157">
        <f t="shared" si="0"/>
        <v>-0.20530973451327439</v>
      </c>
      <c r="F11" s="111">
        <f t="shared" si="1"/>
        <v>-928</v>
      </c>
      <c r="H11" s="204"/>
    </row>
    <row r="12" spans="1:14" ht="15" customHeight="1">
      <c r="A12" s="99" t="s">
        <v>2</v>
      </c>
      <c r="B12" s="98" t="s">
        <v>6</v>
      </c>
      <c r="C12" s="109">
        <v>1939</v>
      </c>
      <c r="D12" s="129">
        <v>2988</v>
      </c>
      <c r="E12" s="150">
        <f t="shared" si="0"/>
        <v>-0.35107095046854087</v>
      </c>
      <c r="F12" s="111">
        <f t="shared" si="1"/>
        <v>-1049</v>
      </c>
      <c r="J12" s="203"/>
      <c r="K12" s="102"/>
      <c r="L12" s="19"/>
    </row>
    <row r="13" spans="1:14" ht="15" customHeight="1">
      <c r="A13" s="18" t="s">
        <v>73</v>
      </c>
      <c r="B13" s="98" t="s">
        <v>6</v>
      </c>
      <c r="C13" s="109">
        <v>1833</v>
      </c>
      <c r="D13" s="129">
        <v>3424</v>
      </c>
      <c r="E13" s="151">
        <f t="shared" si="0"/>
        <v>-0.46466121495327106</v>
      </c>
      <c r="F13" s="111">
        <f t="shared" si="1"/>
        <v>-1591</v>
      </c>
      <c r="M13" s="155"/>
      <c r="N13" s="155"/>
    </row>
    <row r="14" spans="1:14" ht="15" customHeight="1">
      <c r="A14" s="99" t="s">
        <v>102</v>
      </c>
      <c r="B14" s="98" t="s">
        <v>6</v>
      </c>
      <c r="C14" s="109">
        <v>3095.8549224499998</v>
      </c>
      <c r="D14" s="129">
        <v>4987.2490317700003</v>
      </c>
      <c r="E14" s="150">
        <f t="shared" si="0"/>
        <v>-0.37924597253342596</v>
      </c>
      <c r="F14" s="111">
        <f t="shared" si="1"/>
        <v>-1891.3941093200006</v>
      </c>
      <c r="M14" s="155"/>
      <c r="N14" s="155"/>
    </row>
    <row r="15" spans="1:14" ht="14.5">
      <c r="A15" s="95" t="s">
        <v>70</v>
      </c>
      <c r="B15" s="96"/>
      <c r="C15" s="100"/>
      <c r="D15" s="100"/>
      <c r="E15" s="136"/>
      <c r="F15" s="103"/>
    </row>
    <row r="16" spans="1:14" ht="15" customHeight="1">
      <c r="A16" s="99" t="s">
        <v>66</v>
      </c>
      <c r="B16" s="98"/>
      <c r="C16" s="175">
        <f>+C11/C9</f>
        <v>0.34553434992589732</v>
      </c>
      <c r="D16" s="131">
        <f>+D11/D8</f>
        <v>0.29519331243469177</v>
      </c>
      <c r="E16" s="150">
        <f>+C16-D16</f>
        <v>5.0341037491205554E-2</v>
      </c>
      <c r="F16" s="114"/>
    </row>
    <row r="17" spans="1:7" ht="15" customHeight="1">
      <c r="A17" s="99" t="s">
        <v>67</v>
      </c>
      <c r="B17" s="98"/>
      <c r="C17" s="175">
        <f>+C12/C8</f>
        <v>0.1268729961395014</v>
      </c>
      <c r="D17" s="131">
        <f>+D12/D8</f>
        <v>0.19514106583072099</v>
      </c>
      <c r="E17" s="150">
        <f>+C17-D17</f>
        <v>-6.8268069691219596E-2</v>
      </c>
      <c r="F17" s="114"/>
    </row>
    <row r="18" spans="1:7" ht="15" customHeight="1">
      <c r="A18" s="187" t="s">
        <v>106</v>
      </c>
      <c r="B18" s="188"/>
      <c r="C18" s="189">
        <v>0.13100000000000001</v>
      </c>
      <c r="D18" s="131">
        <v>0.156</v>
      </c>
      <c r="E18" s="190">
        <f>+C18-D18</f>
        <v>-2.4999999999999994E-2</v>
      </c>
      <c r="F18" s="191"/>
    </row>
    <row r="19" spans="1:7">
      <c r="A19" s="187"/>
      <c r="B19" s="188"/>
      <c r="C19" s="192"/>
      <c r="D19" s="192"/>
      <c r="E19" s="193"/>
      <c r="F19" s="191"/>
    </row>
    <row r="20" spans="1:7" ht="12.75" customHeight="1">
      <c r="A20" s="212" t="s">
        <v>69</v>
      </c>
      <c r="B20" s="96"/>
      <c r="C20" s="211" t="s">
        <v>129</v>
      </c>
      <c r="D20" s="211" t="s">
        <v>107</v>
      </c>
      <c r="E20" s="222" t="s">
        <v>5</v>
      </c>
      <c r="F20" s="222"/>
    </row>
    <row r="21" spans="1:7" ht="33" customHeight="1">
      <c r="A21" s="212"/>
      <c r="B21" s="96"/>
      <c r="C21" s="221"/>
      <c r="D21" s="221"/>
      <c r="E21" s="113" t="s">
        <v>7</v>
      </c>
      <c r="F21" s="112" t="s">
        <v>74</v>
      </c>
    </row>
    <row r="22" spans="1:7" ht="15" customHeight="1">
      <c r="A22" s="163" t="s">
        <v>64</v>
      </c>
      <c r="B22" s="98" t="s">
        <v>6</v>
      </c>
      <c r="C22" s="109">
        <v>33657.086182109997</v>
      </c>
      <c r="D22" s="129">
        <v>32115.00236604</v>
      </c>
      <c r="E22" s="151">
        <f>+C22/D22-1</f>
        <v>4.801755262209384E-2</v>
      </c>
      <c r="F22" s="111">
        <f>+C22-D22</f>
        <v>1542.0838160699968</v>
      </c>
      <c r="G22" s="194"/>
    </row>
    <row r="23" spans="1:7" ht="15" customHeight="1">
      <c r="A23" s="164" t="s">
        <v>41</v>
      </c>
      <c r="B23" s="98" t="s">
        <v>6</v>
      </c>
      <c r="C23" s="109">
        <v>12800.399833759999</v>
      </c>
      <c r="D23" s="129">
        <v>11332.53767786</v>
      </c>
      <c r="E23" s="150">
        <f>+C23/D23-1</f>
        <v>0.12952634243323202</v>
      </c>
      <c r="F23" s="111">
        <f>+C23-D23</f>
        <v>1467.8621558999985</v>
      </c>
    </row>
    <row r="24" spans="1:7" ht="15" customHeight="1">
      <c r="A24" s="99" t="s">
        <v>42</v>
      </c>
      <c r="B24" s="98" t="s">
        <v>6</v>
      </c>
      <c r="C24" s="109">
        <v>20856.686348359999</v>
      </c>
      <c r="D24" s="129">
        <v>20782.46468818</v>
      </c>
      <c r="E24" s="150">
        <f>+C24/D24-1</f>
        <v>3.5713598600368712E-3</v>
      </c>
      <c r="F24" s="111">
        <f>+C24-D24</f>
        <v>74.221660179999162</v>
      </c>
    </row>
    <row r="25" spans="1:7" ht="15" customHeight="1">
      <c r="A25" s="18" t="s">
        <v>96</v>
      </c>
      <c r="B25" s="19" t="s">
        <v>7</v>
      </c>
      <c r="C25" s="127">
        <f>+C24/C22</f>
        <v>0.61968187725787471</v>
      </c>
      <c r="D25" s="128">
        <f>+D24/D22</f>
        <v>0.64712636328983775</v>
      </c>
      <c r="E25" s="151">
        <f>+C25/D25-1</f>
        <v>-4.2409778968734546E-2</v>
      </c>
      <c r="F25" s="111"/>
    </row>
    <row r="26" spans="1:7" ht="15" customHeight="1">
      <c r="A26" s="95" t="s">
        <v>68</v>
      </c>
      <c r="B26" s="90"/>
      <c r="C26" s="101"/>
      <c r="D26" s="100"/>
      <c r="E26" s="104"/>
      <c r="F26" s="103"/>
    </row>
    <row r="27" spans="1:7" ht="15" customHeight="1">
      <c r="A27" s="18" t="s">
        <v>65</v>
      </c>
      <c r="B27" s="19" t="s">
        <v>6</v>
      </c>
      <c r="C27" s="115">
        <v>6447</v>
      </c>
      <c r="D27" s="196">
        <v>5608.8846327800011</v>
      </c>
      <c r="E27" s="152">
        <f>+C27/D27-1</f>
        <v>0.14942638725742396</v>
      </c>
      <c r="F27" s="110">
        <f>+C27-D27</f>
        <v>838.11536721999892</v>
      </c>
    </row>
    <row r="28" spans="1:7" ht="15" customHeight="1">
      <c r="A28" s="99" t="s">
        <v>103</v>
      </c>
      <c r="B28" s="98" t="s">
        <v>6</v>
      </c>
      <c r="C28" s="109">
        <f>5158+2105</f>
        <v>7263</v>
      </c>
      <c r="D28" s="197">
        <f>6435+2044</f>
        <v>8479</v>
      </c>
      <c r="E28" s="150">
        <f>+C28/D28-1</f>
        <v>-0.1434131383417856</v>
      </c>
      <c r="F28" s="111">
        <f>+C28-D28</f>
        <v>-1216</v>
      </c>
    </row>
    <row r="29" spans="1:7" ht="15" customHeight="1">
      <c r="A29" s="99" t="s">
        <v>97</v>
      </c>
      <c r="B29" s="98" t="s">
        <v>6</v>
      </c>
      <c r="C29" s="109">
        <f>+C27-C28</f>
        <v>-816</v>
      </c>
      <c r="D29" s="198">
        <f>+D27-D28</f>
        <v>-2870.1153672199989</v>
      </c>
      <c r="E29" s="150">
        <f>+C29/D29-1</f>
        <v>-0.71569087106405083</v>
      </c>
      <c r="F29" s="111">
        <f>+C29-D29</f>
        <v>2054.1153672199989</v>
      </c>
    </row>
    <row r="30" spans="1:7" ht="15" hidden="1" customHeight="1">
      <c r="A30" s="99" t="s">
        <v>72</v>
      </c>
      <c r="B30" s="98" t="s">
        <v>7</v>
      </c>
      <c r="C30" s="107">
        <v>0.18642674019252164</v>
      </c>
      <c r="D30" s="108">
        <v>0.45098170834032558</v>
      </c>
      <c r="E30" s="150">
        <f>+C30/D30-1</f>
        <v>-0.58662017384563647</v>
      </c>
      <c r="F30" s="111"/>
    </row>
    <row r="31" spans="1:7" ht="15" customHeight="1"/>
    <row r="32" spans="1:7" ht="15" customHeight="1"/>
    <row r="33" spans="1:5" ht="15" customHeight="1"/>
    <row r="34" spans="1:5" ht="15" customHeight="1"/>
    <row r="35" spans="1:5">
      <c r="A35" s="251" t="s">
        <v>3</v>
      </c>
      <c r="B35" s="251"/>
      <c r="C35" s="251"/>
      <c r="D35" s="251"/>
      <c r="E35" s="251"/>
    </row>
    <row r="36" spans="1:5" ht="136.5" customHeight="1">
      <c r="A36" s="250" t="s">
        <v>110</v>
      </c>
      <c r="B36" s="250"/>
      <c r="C36" s="250"/>
      <c r="D36" s="250"/>
      <c r="E36" s="250"/>
    </row>
    <row r="37" spans="1:5">
      <c r="E37" s="155"/>
    </row>
    <row r="38" spans="1:5">
      <c r="E38" s="155"/>
    </row>
    <row r="39" spans="1:5">
      <c r="E39" s="155"/>
    </row>
    <row r="40" spans="1:5">
      <c r="E40" s="155"/>
    </row>
    <row r="41" spans="1:5">
      <c r="E41" s="155"/>
    </row>
    <row r="42" spans="1:5">
      <c r="E42" s="155"/>
    </row>
    <row r="43" spans="1:5">
      <c r="E43" s="155"/>
    </row>
    <row r="45" spans="1:5">
      <c r="C45" s="156"/>
      <c r="D45" s="156"/>
    </row>
  </sheetData>
  <mergeCells count="9">
    <mergeCell ref="E1:F1"/>
    <mergeCell ref="A1:A2"/>
    <mergeCell ref="A36:E36"/>
    <mergeCell ref="C20:C21"/>
    <mergeCell ref="D20:D21"/>
    <mergeCell ref="E20:F20"/>
    <mergeCell ref="A20:A21"/>
    <mergeCell ref="A35:E35"/>
    <mergeCell ref="C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29"/>
  <sheetViews>
    <sheetView zoomScaleNormal="100" workbookViewId="0">
      <selection activeCell="C29" sqref="C29"/>
    </sheetView>
  </sheetViews>
  <sheetFormatPr baseColWidth="10" defaultColWidth="9.08984375" defaultRowHeight="12.5"/>
  <cols>
    <col min="1" max="1" width="38" style="1" customWidth="1"/>
    <col min="2" max="3" width="19.453125" style="1" customWidth="1"/>
    <col min="4" max="4" width="7.36328125" style="1" customWidth="1"/>
    <col min="5" max="5" width="10" style="1" customWidth="1"/>
    <col min="6" max="16384" width="9.08984375" style="1"/>
  </cols>
  <sheetData>
    <row r="1" spans="1:9" ht="15" customHeight="1">
      <c r="A1" s="209" t="s">
        <v>4</v>
      </c>
      <c r="B1" s="210" t="s">
        <v>129</v>
      </c>
      <c r="C1" s="210" t="s">
        <v>107</v>
      </c>
      <c r="D1" s="210" t="s">
        <v>5</v>
      </c>
      <c r="E1" s="210"/>
    </row>
    <row r="2" spans="1:9" ht="15" customHeight="1">
      <c r="A2" s="209"/>
      <c r="B2" s="210"/>
      <c r="C2" s="210"/>
      <c r="D2" s="210"/>
      <c r="E2" s="210"/>
    </row>
    <row r="3" spans="1:9" ht="13">
      <c r="A3" s="40"/>
      <c r="B3" s="51" t="s">
        <v>6</v>
      </c>
      <c r="C3" s="52" t="s">
        <v>6</v>
      </c>
      <c r="D3" s="42" t="s">
        <v>7</v>
      </c>
      <c r="E3" s="43" t="s">
        <v>6</v>
      </c>
      <c r="H3" s="61"/>
    </row>
    <row r="4" spans="1:9" s="7" customFormat="1" ht="13">
      <c r="A4" s="40" t="s">
        <v>8</v>
      </c>
      <c r="B4" s="47">
        <v>862.58500000000004</v>
      </c>
      <c r="C4" s="49">
        <v>1805.173</v>
      </c>
      <c r="D4" s="143">
        <f t="shared" ref="D4:D11" si="0">+B4/C4-1</f>
        <v>-0.52215937198262985</v>
      </c>
      <c r="E4" s="50">
        <f t="shared" ref="E4:E11" si="1">+B4-C4</f>
        <v>-942.58799999999997</v>
      </c>
      <c r="H4" s="62"/>
    </row>
    <row r="5" spans="1:9" ht="13">
      <c r="A5" s="4" t="s">
        <v>9</v>
      </c>
      <c r="B5" s="44">
        <v>93.171000000000006</v>
      </c>
      <c r="C5" s="23">
        <v>278.30399999999997</v>
      </c>
      <c r="D5" s="144">
        <f t="shared" si="0"/>
        <v>-0.66521860986547088</v>
      </c>
      <c r="E5" s="133">
        <f t="shared" si="1"/>
        <v>-185.13299999999998</v>
      </c>
      <c r="H5" s="61"/>
    </row>
    <row r="6" spans="1:9" ht="13">
      <c r="A6" s="46" t="s">
        <v>85</v>
      </c>
      <c r="B6" s="47">
        <v>768.89800000000002</v>
      </c>
      <c r="C6" s="48">
        <v>1526.442</v>
      </c>
      <c r="D6" s="144">
        <f t="shared" si="0"/>
        <v>-0.49628089373851081</v>
      </c>
      <c r="E6" s="133">
        <f t="shared" si="1"/>
        <v>-757.54399999999998</v>
      </c>
      <c r="F6" s="135"/>
      <c r="G6" s="135"/>
      <c r="H6" s="61"/>
      <c r="I6" s="61"/>
    </row>
    <row r="7" spans="1:9" ht="13">
      <c r="A7" s="46" t="s">
        <v>10</v>
      </c>
      <c r="B7" s="47">
        <f>+B4-B5-B6</f>
        <v>0.51599999999996271</v>
      </c>
      <c r="C7" s="48">
        <f>+C4-C5-C6</f>
        <v>0.42700000000013461</v>
      </c>
      <c r="D7" s="142">
        <f t="shared" si="0"/>
        <v>0.20843091334847785</v>
      </c>
      <c r="E7" s="133">
        <f t="shared" si="1"/>
        <v>8.8999999999828106E-2</v>
      </c>
      <c r="H7" s="137"/>
      <c r="I7" s="137"/>
    </row>
    <row r="8" spans="1:9" s="7" customFormat="1" ht="13">
      <c r="A8" s="2" t="s">
        <v>11</v>
      </c>
      <c r="B8" s="44">
        <v>6478.817</v>
      </c>
      <c r="C8" s="45">
        <v>6463.4840000000004</v>
      </c>
      <c r="D8" s="143">
        <f t="shared" si="0"/>
        <v>2.3722500125318291E-3</v>
      </c>
      <c r="E8" s="50">
        <f t="shared" si="1"/>
        <v>15.332999999999629</v>
      </c>
      <c r="H8" s="62"/>
    </row>
    <row r="9" spans="1:9" ht="13">
      <c r="A9" s="46" t="s">
        <v>91</v>
      </c>
      <c r="B9" s="47">
        <v>6465.1120000000001</v>
      </c>
      <c r="C9" s="48">
        <v>6449.9459999999999</v>
      </c>
      <c r="D9" s="142">
        <f t="shared" si="0"/>
        <v>2.3513375150738813E-3</v>
      </c>
      <c r="E9" s="54">
        <f t="shared" si="1"/>
        <v>15.166000000000167</v>
      </c>
      <c r="H9" s="61"/>
    </row>
    <row r="10" spans="1:9" ht="13">
      <c r="A10" s="46" t="s">
        <v>12</v>
      </c>
      <c r="B10" s="47">
        <f>+B8-B9</f>
        <v>13.704999999999927</v>
      </c>
      <c r="C10" s="48">
        <f>+C8-C9</f>
        <v>13.538000000000466</v>
      </c>
      <c r="D10" s="142">
        <f t="shared" si="0"/>
        <v>1.2335647806134942E-2</v>
      </c>
      <c r="E10" s="54">
        <f t="shared" si="1"/>
        <v>0.16699999999946158</v>
      </c>
    </row>
    <row r="11" spans="1:9" s="7" customFormat="1" ht="15" customHeight="1">
      <c r="A11" s="69" t="s">
        <v>13</v>
      </c>
      <c r="B11" s="70">
        <v>7341.402</v>
      </c>
      <c r="C11" s="70">
        <v>8268.6569999999992</v>
      </c>
      <c r="D11" s="145">
        <f t="shared" si="0"/>
        <v>-0.11214094380744044</v>
      </c>
      <c r="E11" s="180">
        <f t="shared" si="1"/>
        <v>-927.2549999999992</v>
      </c>
    </row>
    <row r="12" spans="1:9">
      <c r="A12" s="39"/>
      <c r="B12" s="132"/>
      <c r="C12" s="39"/>
      <c r="D12" s="39"/>
      <c r="E12" s="39"/>
    </row>
    <row r="13" spans="1:9" ht="15" customHeight="1">
      <c r="A13" s="209" t="s">
        <v>14</v>
      </c>
      <c r="B13" s="210" t="s">
        <v>129</v>
      </c>
      <c r="C13" s="210" t="s">
        <v>107</v>
      </c>
      <c r="D13" s="210" t="s">
        <v>5</v>
      </c>
      <c r="E13" s="210"/>
    </row>
    <row r="14" spans="1:9" ht="15" customHeight="1">
      <c r="A14" s="209"/>
      <c r="B14" s="210"/>
      <c r="C14" s="210"/>
      <c r="D14" s="210"/>
      <c r="E14" s="210"/>
    </row>
    <row r="15" spans="1:9" ht="13.5" customHeight="1">
      <c r="A15" s="40"/>
      <c r="B15" s="41" t="s">
        <v>6</v>
      </c>
      <c r="C15" s="42" t="s">
        <v>6</v>
      </c>
      <c r="D15" s="42" t="s">
        <v>7</v>
      </c>
      <c r="E15" s="43" t="s">
        <v>6</v>
      </c>
    </row>
    <row r="16" spans="1:9" s="7" customFormat="1" ht="13">
      <c r="A16" s="2" t="s">
        <v>15</v>
      </c>
      <c r="B16" s="44">
        <v>74.694999999999993</v>
      </c>
      <c r="C16" s="45">
        <v>105.821</v>
      </c>
      <c r="D16" s="173">
        <f t="shared" ref="D16:D25" si="2">+B16/C16-1</f>
        <v>-0.29413821453208722</v>
      </c>
      <c r="E16" s="50">
        <f>+B16-C16</f>
        <v>-31.126000000000005</v>
      </c>
    </row>
    <row r="17" spans="1:6" ht="13">
      <c r="A17" s="46" t="s">
        <v>100</v>
      </c>
      <c r="B17" s="47">
        <v>9.6289999999999996</v>
      </c>
      <c r="C17" s="48">
        <v>18.399999999999999</v>
      </c>
      <c r="D17" s="142">
        <f>+B17/C17-1</f>
        <v>-0.47668478260869562</v>
      </c>
      <c r="E17" s="54">
        <f>+B17-C17</f>
        <v>-8.770999999999999</v>
      </c>
    </row>
    <row r="18" spans="1:6" ht="13">
      <c r="A18" s="46" t="s">
        <v>98</v>
      </c>
      <c r="B18" s="47">
        <v>0</v>
      </c>
      <c r="C18" s="48">
        <v>8.4730000000000008</v>
      </c>
      <c r="D18" s="142">
        <f>+B18/C18-1</f>
        <v>-1</v>
      </c>
      <c r="E18" s="54">
        <f>+B18-C18</f>
        <v>-8.4730000000000008</v>
      </c>
    </row>
    <row r="19" spans="1:6" ht="13">
      <c r="A19" s="4" t="s">
        <v>112</v>
      </c>
      <c r="B19" s="44">
        <f>+B16-B17-B18</f>
        <v>65.065999999999988</v>
      </c>
      <c r="C19" s="23">
        <f>+C16-C17-C18</f>
        <v>78.947999999999993</v>
      </c>
      <c r="D19" s="142">
        <f t="shared" si="2"/>
        <v>-0.17583725996858701</v>
      </c>
      <c r="E19" s="54">
        <f>+B19-C19</f>
        <v>-13.882000000000005</v>
      </c>
    </row>
    <row r="20" spans="1:6" s="7" customFormat="1" ht="13">
      <c r="A20" s="40" t="s">
        <v>16</v>
      </c>
      <c r="B20" s="47">
        <v>109.111</v>
      </c>
      <c r="C20" s="49">
        <v>74.284999999999997</v>
      </c>
      <c r="D20" s="143">
        <f t="shared" si="2"/>
        <v>0.46881604630813767</v>
      </c>
      <c r="E20" s="50">
        <f t="shared" ref="E20:E24" si="3">+B20-C20</f>
        <v>34.826000000000008</v>
      </c>
    </row>
    <row r="21" spans="1:6" ht="13">
      <c r="A21" s="4" t="s">
        <v>113</v>
      </c>
      <c r="B21" s="44">
        <v>108.06699999999999</v>
      </c>
      <c r="C21" s="23">
        <v>70.001999999999995</v>
      </c>
      <c r="D21" s="142">
        <f t="shared" si="2"/>
        <v>0.54377017799491445</v>
      </c>
      <c r="E21" s="54">
        <f t="shared" si="3"/>
        <v>38.064999999999998</v>
      </c>
    </row>
    <row r="22" spans="1:6" ht="13">
      <c r="A22" s="46" t="s">
        <v>10</v>
      </c>
      <c r="B22" s="47">
        <f>+B20-B21</f>
        <v>1.0440000000000111</v>
      </c>
      <c r="C22" s="48">
        <v>4.2829999999999995</v>
      </c>
      <c r="D22" s="142">
        <f t="shared" si="2"/>
        <v>-0.7562456222274081</v>
      </c>
      <c r="E22" s="54">
        <f t="shared" si="3"/>
        <v>-3.2389999999999883</v>
      </c>
    </row>
    <row r="23" spans="1:6" ht="13">
      <c r="A23" s="40" t="s">
        <v>108</v>
      </c>
      <c r="B23" s="47">
        <f>+B20+B16</f>
        <v>183.80599999999998</v>
      </c>
      <c r="C23" s="49">
        <f>+C20+C16</f>
        <v>180.10599999999999</v>
      </c>
      <c r="D23" s="173">
        <f>+B23/C23-1</f>
        <v>2.0543457741552196E-2</v>
      </c>
      <c r="E23" s="50">
        <f>+B23-C23</f>
        <v>3.6999999999999886</v>
      </c>
    </row>
    <row r="24" spans="1:6" s="7" customFormat="1" ht="13">
      <c r="A24" s="57" t="s">
        <v>17</v>
      </c>
      <c r="B24" s="47">
        <v>7157.5959999999995</v>
      </c>
      <c r="C24" s="49">
        <v>8088.5510000000004</v>
      </c>
      <c r="D24" s="143">
        <f t="shared" si="2"/>
        <v>-0.11509539842179406</v>
      </c>
      <c r="E24" s="50">
        <f t="shared" si="3"/>
        <v>-930.95500000000084</v>
      </c>
    </row>
    <row r="25" spans="1:6" s="7" customFormat="1" ht="15" customHeight="1">
      <c r="A25" s="69" t="s">
        <v>18</v>
      </c>
      <c r="B25" s="70">
        <v>7341.402</v>
      </c>
      <c r="C25" s="70">
        <f>+C24+C20+C16</f>
        <v>8268.6570000000011</v>
      </c>
      <c r="D25" s="178">
        <f t="shared" si="2"/>
        <v>-0.11214094380744066</v>
      </c>
      <c r="E25" s="180">
        <f>+B25-C25</f>
        <v>-927.25500000000102</v>
      </c>
    </row>
    <row r="26" spans="1:6" ht="14.5">
      <c r="A26" s="4"/>
      <c r="B26" s="201"/>
      <c r="C26" s="140"/>
      <c r="D26" s="165"/>
      <c r="E26" s="179"/>
      <c r="F26" s="141"/>
    </row>
    <row r="27" spans="1:6" ht="13">
      <c r="B27" s="130"/>
      <c r="C27" s="130"/>
      <c r="D27" s="166"/>
      <c r="E27" s="53"/>
      <c r="F27" s="141"/>
    </row>
    <row r="28" spans="1:6">
      <c r="B28" s="167"/>
      <c r="C28" s="168"/>
    </row>
    <row r="29" spans="1:6">
      <c r="B29" s="169"/>
      <c r="C29" s="169"/>
    </row>
  </sheetData>
  <mergeCells count="8">
    <mergeCell ref="A1:A2"/>
    <mergeCell ref="B1:B2"/>
    <mergeCell ref="C1:C2"/>
    <mergeCell ref="D1:E2"/>
    <mergeCell ref="A13:A14"/>
    <mergeCell ref="B13:B14"/>
    <mergeCell ref="C13:C14"/>
    <mergeCell ref="D13:E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4"/>
  <sheetViews>
    <sheetView topLeftCell="A9" workbookViewId="0">
      <selection activeCell="F12" sqref="F12"/>
    </sheetView>
  </sheetViews>
  <sheetFormatPr baseColWidth="10" defaultColWidth="10.90625" defaultRowHeight="12.5"/>
  <cols>
    <col min="1" max="1" width="54.90625" style="1" customWidth="1"/>
    <col min="2" max="3" width="11.08984375" style="1" customWidth="1"/>
    <col min="4" max="16384" width="10.90625" style="1"/>
  </cols>
  <sheetData>
    <row r="1" spans="1:5">
      <c r="A1" s="209" t="s">
        <v>85</v>
      </c>
      <c r="B1" s="210" t="s">
        <v>129</v>
      </c>
      <c r="C1" s="210" t="s">
        <v>107</v>
      </c>
      <c r="D1" s="210" t="s">
        <v>5</v>
      </c>
      <c r="E1" s="210"/>
    </row>
    <row r="2" spans="1:5" ht="34" customHeight="1">
      <c r="A2" s="209"/>
      <c r="B2" s="210"/>
      <c r="C2" s="210"/>
      <c r="D2" s="210"/>
      <c r="E2" s="210"/>
    </row>
    <row r="3" spans="1:5" ht="13">
      <c r="A3" s="177" t="s">
        <v>115</v>
      </c>
      <c r="B3" s="47">
        <v>2.0619999999999998</v>
      </c>
      <c r="C3" s="48">
        <v>1.679</v>
      </c>
      <c r="D3" s="142">
        <f>+B3/C3-1</f>
        <v>0.22811197141155426</v>
      </c>
      <c r="E3" s="54">
        <f>+B3-C3</f>
        <v>0.38299999999999979</v>
      </c>
    </row>
    <row r="4" spans="1:5" ht="13">
      <c r="A4" s="177" t="s">
        <v>116</v>
      </c>
      <c r="B4" s="44">
        <v>546.57299999999998</v>
      </c>
      <c r="C4" s="23">
        <v>1206.96</v>
      </c>
      <c r="D4" s="144">
        <f>+B4/C4-1</f>
        <v>-0.54714903559355732</v>
      </c>
      <c r="E4" s="133">
        <f>+B4-C4</f>
        <v>-660.38700000000006</v>
      </c>
    </row>
    <row r="5" spans="1:5" ht="13">
      <c r="A5" s="176" t="s">
        <v>117</v>
      </c>
      <c r="B5" s="47">
        <v>220.26300000000001</v>
      </c>
      <c r="C5" s="48">
        <v>317.803</v>
      </c>
      <c r="D5" s="144">
        <f>+B5/C5-1</f>
        <v>-0.30691969553465515</v>
      </c>
      <c r="E5" s="133">
        <f>+B5-C5</f>
        <v>-97.539999999999992</v>
      </c>
    </row>
    <row r="6" spans="1:5" ht="21" customHeight="1">
      <c r="A6" s="75" t="s">
        <v>118</v>
      </c>
      <c r="B6" s="76">
        <v>768.89800000000002</v>
      </c>
      <c r="C6" s="76">
        <v>1526.442</v>
      </c>
      <c r="D6" s="170">
        <f>+B6/C6-1</f>
        <v>-0.49628089373851081</v>
      </c>
      <c r="E6" s="76">
        <f>+B6-C6</f>
        <v>-757.54399999999998</v>
      </c>
    </row>
    <row r="7" spans="1:5" ht="13">
      <c r="A7" s="4"/>
    </row>
    <row r="9" spans="1:5" ht="26.5" customHeight="1">
      <c r="A9" s="209" t="s">
        <v>123</v>
      </c>
      <c r="B9" s="210" t="s">
        <v>129</v>
      </c>
      <c r="C9" s="210" t="s">
        <v>107</v>
      </c>
      <c r="D9" s="210" t="s">
        <v>5</v>
      </c>
      <c r="E9" s="210"/>
    </row>
    <row r="10" spans="1:5" ht="19" customHeight="1">
      <c r="A10" s="209"/>
      <c r="B10" s="210"/>
      <c r="C10" s="210"/>
      <c r="D10" s="210"/>
      <c r="E10" s="210"/>
    </row>
    <row r="11" spans="1:5" ht="13">
      <c r="A11" s="177" t="s">
        <v>120</v>
      </c>
      <c r="B11" s="47">
        <v>320.23500000000001</v>
      </c>
      <c r="C11" s="48">
        <v>127.88</v>
      </c>
      <c r="D11" s="142">
        <f>+B11/C11-1</f>
        <v>1.504183609634032</v>
      </c>
      <c r="E11" s="54">
        <f>+B11-C11</f>
        <v>192.35500000000002</v>
      </c>
    </row>
    <row r="12" spans="1:5" ht="13">
      <c r="A12" s="177" t="s">
        <v>121</v>
      </c>
      <c r="B12" s="185">
        <v>-5.8120000000000003</v>
      </c>
      <c r="C12" s="186">
        <v>-20.166</v>
      </c>
      <c r="D12" s="144">
        <f>+B12/C12-1</f>
        <v>-0.71179212535951608</v>
      </c>
      <c r="E12" s="133">
        <f>+B12-C12</f>
        <v>14.353999999999999</v>
      </c>
    </row>
    <row r="13" spans="1:5" ht="13">
      <c r="A13" s="177" t="s">
        <v>122</v>
      </c>
      <c r="B13" s="185">
        <v>-314.423</v>
      </c>
      <c r="C13" s="186">
        <v>-99.245999999999995</v>
      </c>
      <c r="D13" s="144">
        <f>+B13/C13-1</f>
        <v>2.1681176067549321</v>
      </c>
      <c r="E13" s="133">
        <f>+B13-C13</f>
        <v>-215.17700000000002</v>
      </c>
    </row>
    <row r="14" spans="1:5" ht="22" customHeight="1">
      <c r="A14" s="75" t="s">
        <v>119</v>
      </c>
      <c r="B14" s="76">
        <v>0</v>
      </c>
      <c r="C14" s="76">
        <v>8.4730000000000008</v>
      </c>
      <c r="D14" s="170">
        <f>+B14/C14-1</f>
        <v>-1</v>
      </c>
      <c r="E14" s="76">
        <f>+B14-C14</f>
        <v>-8.4730000000000008</v>
      </c>
    </row>
  </sheetData>
  <mergeCells count="8">
    <mergeCell ref="A1:A2"/>
    <mergeCell ref="B1:B2"/>
    <mergeCell ref="C1:C2"/>
    <mergeCell ref="D1:E2"/>
    <mergeCell ref="A9:A10"/>
    <mergeCell ref="B9:B10"/>
    <mergeCell ref="C9:C10"/>
    <mergeCell ref="D9:E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topLeftCell="A3" zoomScale="145" zoomScaleNormal="145" workbookViewId="0">
      <selection activeCell="E10" sqref="E10"/>
    </sheetView>
  </sheetViews>
  <sheetFormatPr baseColWidth="10" defaultColWidth="9.08984375" defaultRowHeight="12.5"/>
  <cols>
    <col min="1" max="1" width="52.6328125" style="1" customWidth="1"/>
    <col min="2" max="2" width="11.08984375" style="1" customWidth="1"/>
    <col min="3" max="16384" width="9.08984375" style="1"/>
  </cols>
  <sheetData>
    <row r="1" spans="1:2">
      <c r="A1" s="5"/>
      <c r="B1" s="6"/>
    </row>
    <row r="2" spans="1:2" ht="14.5">
      <c r="A2" s="71" t="s">
        <v>19</v>
      </c>
      <c r="B2" s="72" t="s">
        <v>20</v>
      </c>
    </row>
    <row r="3" spans="1:2" ht="18.75" customHeight="1">
      <c r="A3" s="69" t="s">
        <v>111</v>
      </c>
      <c r="B3" s="70">
        <v>6449.9459999999999</v>
      </c>
    </row>
    <row r="4" spans="1:2" ht="13">
      <c r="A4" s="55" t="s">
        <v>82</v>
      </c>
      <c r="B4" s="74">
        <v>540.63900000000001</v>
      </c>
    </row>
    <row r="5" spans="1:2" ht="13">
      <c r="A5" s="55" t="s">
        <v>21</v>
      </c>
      <c r="B5" s="74">
        <v>-0.373</v>
      </c>
    </row>
    <row r="6" spans="1:2" ht="13">
      <c r="A6" s="60" t="s">
        <v>87</v>
      </c>
      <c r="B6" s="74">
        <v>-525.13300000000004</v>
      </c>
    </row>
    <row r="7" spans="1:2" ht="13">
      <c r="A7" s="56" t="s">
        <v>22</v>
      </c>
      <c r="B7" s="74">
        <v>3.3000000000000002E-2</v>
      </c>
    </row>
    <row r="8" spans="1:2" ht="13">
      <c r="A8" s="55" t="s">
        <v>23</v>
      </c>
      <c r="B8" s="73">
        <f>+B4+B5+B6+B7</f>
        <v>15.165999999999924</v>
      </c>
    </row>
    <row r="9" spans="1:2" ht="19.5" customHeight="1">
      <c r="A9" s="69" t="s">
        <v>130</v>
      </c>
      <c r="B9" s="70">
        <f>+B8+B3</f>
        <v>6465.1120000000001</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J14"/>
  <sheetViews>
    <sheetView zoomScale="110" zoomScaleNormal="110" workbookViewId="0">
      <selection activeCell="F11" sqref="F11:F13"/>
    </sheetView>
  </sheetViews>
  <sheetFormatPr baseColWidth="10" defaultColWidth="9.08984375" defaultRowHeight="13"/>
  <cols>
    <col min="1" max="1" width="42.36328125" style="8" customWidth="1"/>
    <col min="2" max="3" width="9.08984375" style="8"/>
    <col min="4" max="4" width="9.6328125" style="8" bestFit="1" customWidth="1"/>
    <col min="5" max="9" width="9.08984375" style="8"/>
    <col min="10" max="10" width="9.90625" style="8" bestFit="1" customWidth="1"/>
    <col min="11" max="16384" width="9.08984375" style="8"/>
  </cols>
  <sheetData>
    <row r="1" spans="1:10" ht="14.4" customHeight="1">
      <c r="A1" s="212" t="s">
        <v>80</v>
      </c>
      <c r="B1" s="211" t="s">
        <v>131</v>
      </c>
      <c r="C1" s="211"/>
      <c r="D1" s="211" t="s">
        <v>5</v>
      </c>
      <c r="E1" s="211"/>
    </row>
    <row r="2" spans="1:10" ht="14.4" customHeight="1">
      <c r="A2" s="212"/>
      <c r="B2" s="72">
        <v>2024</v>
      </c>
      <c r="C2" s="72">
        <v>2023</v>
      </c>
      <c r="D2" s="211"/>
      <c r="E2" s="211"/>
    </row>
    <row r="3" spans="1:10" ht="14.4" customHeight="1">
      <c r="A3" s="9"/>
      <c r="B3" s="12" t="s">
        <v>6</v>
      </c>
      <c r="C3" s="10" t="s">
        <v>6</v>
      </c>
      <c r="D3" s="11" t="s">
        <v>7</v>
      </c>
      <c r="E3" s="10" t="s">
        <v>6</v>
      </c>
    </row>
    <row r="4" spans="1:10" ht="14.4" customHeight="1">
      <c r="A4" s="64" t="s">
        <v>24</v>
      </c>
      <c r="B4" s="67">
        <v>-10.896000000000001</v>
      </c>
      <c r="C4" s="65">
        <v>-9.8019999999999996</v>
      </c>
      <c r="D4" s="148">
        <f>+B4/C4-1</f>
        <v>0.1116098755356052</v>
      </c>
      <c r="E4" s="54">
        <f>+B4-C4</f>
        <v>-1.0940000000000012</v>
      </c>
    </row>
    <row r="5" spans="1:10" ht="14.4" customHeight="1">
      <c r="A5" s="63" t="s">
        <v>25</v>
      </c>
      <c r="B5" s="77">
        <v>6.5000000000000002E-2</v>
      </c>
      <c r="C5" s="65">
        <v>1.6E-2</v>
      </c>
      <c r="D5" s="148">
        <f t="shared" ref="D5:D11" si="0">+B5/C5-1</f>
        <v>3.0625</v>
      </c>
      <c r="E5" s="54">
        <f t="shared" ref="E5:E11" si="1">+B5-C5</f>
        <v>4.9000000000000002E-2</v>
      </c>
    </row>
    <row r="6" spans="1:10" ht="14.4" customHeight="1">
      <c r="A6" s="66" t="s">
        <v>26</v>
      </c>
      <c r="B6" s="67">
        <v>-10.831</v>
      </c>
      <c r="C6" s="68">
        <f>+C5+C4</f>
        <v>-9.7859999999999996</v>
      </c>
      <c r="D6" s="149">
        <f t="shared" si="0"/>
        <v>0.10678520335172692</v>
      </c>
      <c r="E6" s="50">
        <f t="shared" si="1"/>
        <v>-1.0449999999999999</v>
      </c>
    </row>
    <row r="7" spans="1:10" ht="14.4" customHeight="1">
      <c r="A7" s="64" t="s">
        <v>27</v>
      </c>
      <c r="B7" s="67">
        <v>13.274000000000001</v>
      </c>
      <c r="C7" s="65">
        <v>-1.2370000000000001</v>
      </c>
      <c r="D7" s="148">
        <f t="shared" si="0"/>
        <v>-11.730800323362974</v>
      </c>
      <c r="E7" s="54">
        <f t="shared" si="1"/>
        <v>14.511000000000001</v>
      </c>
    </row>
    <row r="8" spans="1:10" ht="14.4" customHeight="1">
      <c r="A8" s="63" t="s">
        <v>28</v>
      </c>
      <c r="B8" s="77">
        <v>540.63900000000001</v>
      </c>
      <c r="C8" s="53">
        <v>1019.943</v>
      </c>
      <c r="D8" s="148">
        <f t="shared" si="0"/>
        <v>-0.46993214326682964</v>
      </c>
      <c r="E8" s="54">
        <f t="shared" si="1"/>
        <v>-479.30399999999997</v>
      </c>
    </row>
    <row r="9" spans="1:10" ht="14.4" customHeight="1">
      <c r="A9" s="64" t="s">
        <v>29</v>
      </c>
      <c r="B9" s="67">
        <v>-5.3129999999999997</v>
      </c>
      <c r="C9" s="65">
        <v>-53.71</v>
      </c>
      <c r="D9" s="148">
        <f t="shared" si="0"/>
        <v>-0.90107987339415385</v>
      </c>
      <c r="E9" s="54">
        <f t="shared" si="1"/>
        <v>48.396999999999998</v>
      </c>
    </row>
    <row r="10" spans="1:10" ht="14.4" customHeight="1">
      <c r="A10" s="64" t="s">
        <v>95</v>
      </c>
      <c r="B10" s="67">
        <v>-343.15499999999997</v>
      </c>
      <c r="C10" s="65">
        <v>-698.21299999999997</v>
      </c>
      <c r="D10" s="148">
        <f t="shared" si="0"/>
        <v>-0.50852390316422069</v>
      </c>
      <c r="E10" s="54">
        <f t="shared" si="1"/>
        <v>355.05799999999999</v>
      </c>
    </row>
    <row r="11" spans="1:10" ht="17" customHeight="1">
      <c r="A11" s="75" t="s">
        <v>30</v>
      </c>
      <c r="B11" s="76">
        <f>+SUM(B6:B10)</f>
        <v>194.61400000000003</v>
      </c>
      <c r="C11" s="76">
        <f>+SUM(C6:C10)</f>
        <v>256.99699999999996</v>
      </c>
      <c r="D11" s="170">
        <f t="shared" si="0"/>
        <v>-0.24273824208064665</v>
      </c>
      <c r="E11" s="76">
        <f t="shared" si="1"/>
        <v>-62.382999999999925</v>
      </c>
      <c r="G11" s="200"/>
      <c r="J11" s="106"/>
    </row>
    <row r="12" spans="1:10">
      <c r="B12" s="118"/>
      <c r="C12" s="118"/>
      <c r="J12" s="199"/>
    </row>
    <row r="13" spans="1:10">
      <c r="J13" s="106"/>
    </row>
    <row r="14" spans="1:10">
      <c r="J14" s="199"/>
    </row>
  </sheetData>
  <mergeCells count="3">
    <mergeCell ref="B1:C1"/>
    <mergeCell ref="D1:E2"/>
    <mergeCell ref="A1:A2"/>
  </mergeCells>
  <pageMargins left="0.7" right="0.7" top="0.75" bottom="0.75" header="0.3" footer="0.3"/>
  <ignoredErrors>
    <ignoredError sqref="B11"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H23"/>
  <sheetViews>
    <sheetView topLeftCell="A6" zoomScale="115" zoomScaleNormal="115" workbookViewId="0">
      <selection activeCell="G6" sqref="G6:I21"/>
    </sheetView>
  </sheetViews>
  <sheetFormatPr baseColWidth="10" defaultColWidth="9.08984375" defaultRowHeight="13"/>
  <cols>
    <col min="1" max="1" width="40.90625" style="8" customWidth="1"/>
    <col min="2" max="3" width="10.54296875" style="8" customWidth="1"/>
    <col min="4" max="4" width="10.1796875" style="8" customWidth="1"/>
    <col min="5" max="5" width="9.90625" style="8" customWidth="1"/>
    <col min="6" max="16384" width="9.08984375" style="8"/>
  </cols>
  <sheetData>
    <row r="1" spans="1:8" ht="15.75" customHeight="1">
      <c r="A1" s="212" t="s">
        <v>94</v>
      </c>
      <c r="B1" s="211" t="s">
        <v>128</v>
      </c>
      <c r="C1" s="211"/>
      <c r="D1" s="211" t="s">
        <v>5</v>
      </c>
      <c r="E1" s="211"/>
    </row>
    <row r="2" spans="1:8" ht="14.5">
      <c r="A2" s="212"/>
      <c r="B2" s="72">
        <v>2024</v>
      </c>
      <c r="C2" s="72">
        <v>2023</v>
      </c>
      <c r="D2" s="211"/>
      <c r="E2" s="211"/>
    </row>
    <row r="3" spans="1:8" ht="14.5">
      <c r="A3" s="124" t="s">
        <v>84</v>
      </c>
      <c r="B3" s="119">
        <v>278.30399999999997</v>
      </c>
      <c r="C3" s="119">
        <v>97.197000000000003</v>
      </c>
      <c r="D3" s="146">
        <f>+B3/C3-1</f>
        <v>1.8632982499459856</v>
      </c>
      <c r="E3" s="123">
        <f t="shared" ref="E3:E17" si="0">+B3-C3</f>
        <v>181.10699999999997</v>
      </c>
    </row>
    <row r="4" spans="1:8" s="13" customFormat="1">
      <c r="A4" s="80" t="s">
        <v>31</v>
      </c>
      <c r="B4" s="81">
        <v>-386.14800000000002</v>
      </c>
      <c r="C4" s="82">
        <v>-688.89400000000001</v>
      </c>
      <c r="D4" s="147">
        <f>+B4/C4-1</f>
        <v>-0.43946673944032022</v>
      </c>
      <c r="E4" s="82">
        <f t="shared" si="0"/>
        <v>302.74599999999998</v>
      </c>
    </row>
    <row r="5" spans="1:8">
      <c r="A5" s="83" t="s">
        <v>32</v>
      </c>
      <c r="B5" s="81">
        <v>-11.350999999999999</v>
      </c>
      <c r="C5" s="84">
        <v>-27.568000000000001</v>
      </c>
      <c r="D5" s="148">
        <f>+B5/C5-1</f>
        <v>-0.58825449796865936</v>
      </c>
      <c r="E5" s="84">
        <f t="shared" si="0"/>
        <v>16.217000000000002</v>
      </c>
    </row>
    <row r="6" spans="1:8">
      <c r="A6" s="60" t="s">
        <v>33</v>
      </c>
      <c r="B6" s="78">
        <v>-374.79700000000003</v>
      </c>
      <c r="C6" s="79">
        <v>-661.32600000000002</v>
      </c>
      <c r="D6" s="148">
        <f>+B6/C6-1</f>
        <v>-0.43326438095583719</v>
      </c>
      <c r="E6" s="84">
        <f t="shared" si="0"/>
        <v>286.529</v>
      </c>
    </row>
    <row r="7" spans="1:8" s="13" customFormat="1">
      <c r="A7" s="80" t="s">
        <v>34</v>
      </c>
      <c r="B7" s="81">
        <v>1351.691</v>
      </c>
      <c r="C7" s="82">
        <v>3242.7710000000002</v>
      </c>
      <c r="D7" s="147">
        <f t="shared" ref="D7:D17" si="1">+B7/C7-1</f>
        <v>-0.58316791410802682</v>
      </c>
      <c r="E7" s="82">
        <f t="shared" si="0"/>
        <v>-1891.0800000000002</v>
      </c>
    </row>
    <row r="8" spans="1:8">
      <c r="A8" s="158" t="s">
        <v>105</v>
      </c>
      <c r="B8" s="78">
        <v>813.22199999999998</v>
      </c>
      <c r="C8" s="79">
        <v>-429.10700000000003</v>
      </c>
      <c r="D8" s="148">
        <f>+B8/C8-1</f>
        <v>-2.8951496945983166</v>
      </c>
      <c r="E8" s="84">
        <f t="shared" si="0"/>
        <v>1242.329</v>
      </c>
      <c r="G8" s="118"/>
    </row>
    <row r="9" spans="1:8">
      <c r="A9" s="83" t="s">
        <v>114</v>
      </c>
      <c r="B9" s="81">
        <v>13.339</v>
      </c>
      <c r="C9" s="84">
        <v>11.782999999999999</v>
      </c>
      <c r="D9" s="148">
        <f>+B9/C9-1</f>
        <v>0.13205465501145719</v>
      </c>
      <c r="E9" s="84">
        <f>+B9-C9</f>
        <v>1.5560000000000009</v>
      </c>
    </row>
    <row r="10" spans="1:8">
      <c r="A10" s="83" t="s">
        <v>133</v>
      </c>
      <c r="B10" s="81">
        <f>+B7-B8-B9</f>
        <v>525.13</v>
      </c>
      <c r="C10" s="84">
        <f>+C7-C8-C9</f>
        <v>3660.0950000000003</v>
      </c>
      <c r="D10" s="148">
        <f t="shared" si="1"/>
        <v>-0.85652558198625994</v>
      </c>
      <c r="E10" s="84">
        <f t="shared" si="0"/>
        <v>-3134.9650000000001</v>
      </c>
    </row>
    <row r="11" spans="1:8" s="13" customFormat="1">
      <c r="A11" s="9" t="s">
        <v>35</v>
      </c>
      <c r="B11" s="78">
        <v>-1154.376</v>
      </c>
      <c r="C11" s="85">
        <v>-2232.165</v>
      </c>
      <c r="D11" s="147">
        <f t="shared" si="1"/>
        <v>-0.48284468218075272</v>
      </c>
      <c r="E11" s="82">
        <f t="shared" si="0"/>
        <v>1077.789</v>
      </c>
    </row>
    <row r="12" spans="1:8" s="13" customFormat="1">
      <c r="A12" s="83" t="s">
        <v>99</v>
      </c>
      <c r="B12" s="81">
        <v>0</v>
      </c>
      <c r="C12" s="84">
        <v>-577.69399999999996</v>
      </c>
      <c r="D12" s="148">
        <f t="shared" si="1"/>
        <v>-1</v>
      </c>
      <c r="E12" s="84">
        <f t="shared" si="0"/>
        <v>577.69399999999996</v>
      </c>
    </row>
    <row r="13" spans="1:8">
      <c r="A13" s="83" t="s">
        <v>86</v>
      </c>
      <c r="B13" s="81">
        <v>-1154.155</v>
      </c>
      <c r="C13" s="84">
        <v>-1643.711</v>
      </c>
      <c r="D13" s="148">
        <f t="shared" si="1"/>
        <v>-0.29783581176983065</v>
      </c>
      <c r="E13" s="84">
        <f t="shared" si="0"/>
        <v>489.55600000000004</v>
      </c>
    </row>
    <row r="14" spans="1:8">
      <c r="A14" s="83" t="s">
        <v>36</v>
      </c>
      <c r="B14" s="81">
        <v>0</v>
      </c>
      <c r="C14" s="84">
        <v>-7.0999999999999994E-2</v>
      </c>
      <c r="D14" s="148">
        <f t="shared" si="1"/>
        <v>-1</v>
      </c>
      <c r="E14" s="84">
        <f t="shared" si="0"/>
        <v>7.0999999999999994E-2</v>
      </c>
    </row>
    <row r="15" spans="1:8">
      <c r="A15" s="80" t="s">
        <v>92</v>
      </c>
      <c r="B15" s="81">
        <v>3.7</v>
      </c>
      <c r="C15" s="84">
        <v>-23.579000000000001</v>
      </c>
      <c r="D15" s="148">
        <f t="shared" si="1"/>
        <v>-1.1569192925908647</v>
      </c>
      <c r="E15" s="84">
        <f t="shared" si="0"/>
        <v>27.279</v>
      </c>
      <c r="H15" s="118"/>
    </row>
    <row r="16" spans="1:8">
      <c r="A16" s="116" t="s">
        <v>93</v>
      </c>
      <c r="B16" s="125">
        <v>-185.13300000000001</v>
      </c>
      <c r="C16" s="125">
        <v>298.13299999999998</v>
      </c>
      <c r="D16" s="171">
        <f t="shared" si="1"/>
        <v>-1.6209745315010415</v>
      </c>
      <c r="E16" s="172">
        <f t="shared" si="0"/>
        <v>-483.26599999999996</v>
      </c>
    </row>
    <row r="17" spans="1:5" ht="17.25" customHeight="1">
      <c r="A17" s="124" t="s">
        <v>83</v>
      </c>
      <c r="B17" s="123">
        <v>93.171000000000006</v>
      </c>
      <c r="C17" s="123">
        <v>395.33</v>
      </c>
      <c r="D17" s="146">
        <f t="shared" si="1"/>
        <v>-0.76432094705688913</v>
      </c>
      <c r="E17" s="123">
        <f t="shared" si="0"/>
        <v>-302.15899999999999</v>
      </c>
    </row>
    <row r="18" spans="1:5">
      <c r="B18" s="14"/>
      <c r="C18" s="14"/>
      <c r="D18" s="126"/>
      <c r="E18" s="79"/>
    </row>
    <row r="19" spans="1:5">
      <c r="B19" s="118"/>
      <c r="C19" s="118"/>
      <c r="D19" s="126"/>
      <c r="E19" s="79"/>
    </row>
    <row r="20" spans="1:5">
      <c r="B20" s="118"/>
      <c r="C20" s="118"/>
      <c r="D20" s="126"/>
      <c r="E20" s="79"/>
    </row>
    <row r="21" spans="1:5">
      <c r="B21" s="106"/>
      <c r="D21" s="122"/>
      <c r="E21" s="85"/>
    </row>
    <row r="22" spans="1:5">
      <c r="B22" s="118"/>
      <c r="D22" s="121"/>
      <c r="E22" s="120"/>
    </row>
    <row r="23" spans="1:5">
      <c r="D23" s="121"/>
      <c r="E23" s="120"/>
    </row>
  </sheetData>
  <mergeCells count="3">
    <mergeCell ref="B1:C1"/>
    <mergeCell ref="D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sqref="A1:E4"/>
    </sheetView>
  </sheetViews>
  <sheetFormatPr baseColWidth="10" defaultColWidth="9.08984375" defaultRowHeight="13"/>
  <cols>
    <col min="1" max="1" width="17" style="8" bestFit="1" customWidth="1"/>
    <col min="2" max="2" width="9.08984375" style="8"/>
    <col min="3" max="3" width="20.453125" style="8" customWidth="1"/>
    <col min="4" max="5" width="19" style="8" customWidth="1"/>
    <col min="6" max="16384" width="9.08984375" style="8"/>
  </cols>
  <sheetData>
    <row r="1" spans="1:5" ht="15" customHeight="1">
      <c r="A1" s="222" t="s">
        <v>81</v>
      </c>
      <c r="B1" s="72"/>
      <c r="C1" s="72"/>
      <c r="D1" s="211" t="s">
        <v>132</v>
      </c>
      <c r="E1" s="211" t="s">
        <v>109</v>
      </c>
    </row>
    <row r="2" spans="1:5" ht="14.5">
      <c r="A2" s="223"/>
      <c r="B2" s="72"/>
      <c r="C2" s="72"/>
      <c r="D2" s="221"/>
      <c r="E2" s="221"/>
    </row>
    <row r="3" spans="1:5">
      <c r="A3" s="213" t="s">
        <v>37</v>
      </c>
      <c r="B3" s="215" t="s">
        <v>38</v>
      </c>
      <c r="C3" s="86" t="s">
        <v>39</v>
      </c>
      <c r="D3" s="217">
        <f>+Balance!B4/Balance!B16</f>
        <v>11.548095588727493</v>
      </c>
      <c r="E3" s="219">
        <f>+Balance!C4/Balance!C16</f>
        <v>17.058740703641053</v>
      </c>
    </row>
    <row r="4" spans="1:5">
      <c r="A4" s="214"/>
      <c r="B4" s="216"/>
      <c r="C4" s="87" t="s">
        <v>40</v>
      </c>
      <c r="D4" s="218"/>
      <c r="E4" s="220"/>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G9" sqref="G9"/>
    </sheetView>
  </sheetViews>
  <sheetFormatPr baseColWidth="10" defaultColWidth="9.08984375" defaultRowHeight="12.5"/>
  <cols>
    <col min="1" max="1" width="25.36328125" style="15" bestFit="1" customWidth="1"/>
    <col min="2" max="2" width="5.453125" style="15" customWidth="1"/>
    <col min="3" max="3" width="26" style="15" customWidth="1"/>
    <col min="4" max="5" width="11.36328125" style="15" customWidth="1"/>
    <col min="6" max="16384" width="9.08984375" style="15"/>
  </cols>
  <sheetData>
    <row r="1" spans="1:16" ht="45.75" customHeight="1">
      <c r="A1" s="58" t="s">
        <v>124</v>
      </c>
      <c r="B1" s="58"/>
      <c r="C1" s="58"/>
      <c r="D1" s="59" t="s">
        <v>132</v>
      </c>
      <c r="E1" s="59" t="s">
        <v>107</v>
      </c>
      <c r="F1" s="134"/>
      <c r="G1" s="134"/>
      <c r="H1" s="134"/>
      <c r="I1" s="134"/>
      <c r="J1" s="134"/>
      <c r="K1" s="134"/>
      <c r="L1" s="134"/>
      <c r="M1" s="134"/>
      <c r="N1" s="134"/>
      <c r="O1" s="134"/>
      <c r="P1" s="134"/>
    </row>
    <row r="2" spans="1:16" ht="13">
      <c r="A2" s="224" t="s">
        <v>125</v>
      </c>
      <c r="B2" s="226" t="s">
        <v>38</v>
      </c>
      <c r="C2" s="88" t="s">
        <v>41</v>
      </c>
      <c r="D2" s="228">
        <f>+Balance!B23/Balance!B24</f>
        <v>2.5679851167906095E-2</v>
      </c>
      <c r="E2" s="230">
        <f>+Balance!C23/Balance!C24</f>
        <v>2.226678177587061E-2</v>
      </c>
      <c r="F2" s="134"/>
      <c r="G2" s="134"/>
      <c r="H2" s="134"/>
      <c r="I2" s="134"/>
      <c r="J2" s="134"/>
      <c r="K2" s="134"/>
      <c r="L2" s="134"/>
      <c r="M2" s="134"/>
      <c r="N2" s="134"/>
      <c r="O2" s="134"/>
      <c r="P2" s="134"/>
    </row>
    <row r="3" spans="1:16" ht="13">
      <c r="A3" s="225"/>
      <c r="B3" s="227"/>
      <c r="C3" s="89" t="s">
        <v>42</v>
      </c>
      <c r="D3" s="229"/>
      <c r="E3" s="231"/>
      <c r="F3" s="134"/>
      <c r="G3" s="134"/>
      <c r="H3" s="134"/>
      <c r="I3" s="134"/>
      <c r="J3" s="134"/>
      <c r="K3" s="134"/>
      <c r="L3" s="134"/>
      <c r="M3" s="134"/>
      <c r="N3" s="134"/>
      <c r="O3" s="134"/>
      <c r="P3" s="134"/>
    </row>
    <row r="4" spans="1:16" ht="13">
      <c r="A4" s="232" t="s">
        <v>126</v>
      </c>
      <c r="B4" s="233" t="s">
        <v>38</v>
      </c>
      <c r="C4" s="20" t="s">
        <v>40</v>
      </c>
      <c r="D4" s="234">
        <f>+Balance!B16/Balance!B23</f>
        <v>0.40637955235411249</v>
      </c>
      <c r="E4" s="230">
        <f>+Balance!C16/Balance!C23</f>
        <v>0.58754844369426895</v>
      </c>
      <c r="F4" s="134"/>
      <c r="G4" s="134"/>
      <c r="H4" s="134"/>
      <c r="I4" s="134"/>
      <c r="J4" s="134"/>
      <c r="K4" s="134"/>
      <c r="L4" s="134"/>
      <c r="M4" s="134"/>
      <c r="N4" s="134"/>
      <c r="O4" s="134"/>
      <c r="P4" s="134"/>
    </row>
    <row r="5" spans="1:16" ht="13">
      <c r="A5" s="232"/>
      <c r="B5" s="233"/>
      <c r="C5" s="3" t="s">
        <v>41</v>
      </c>
      <c r="D5" s="234"/>
      <c r="E5" s="231"/>
      <c r="F5" s="134"/>
      <c r="G5" s="134"/>
      <c r="H5" s="134"/>
      <c r="I5" s="134"/>
      <c r="J5" s="134"/>
      <c r="K5" s="134"/>
      <c r="L5" s="134"/>
      <c r="M5" s="134"/>
      <c r="N5" s="134"/>
      <c r="O5" s="134"/>
      <c r="P5" s="134"/>
    </row>
    <row r="6" spans="1:16" ht="13">
      <c r="A6" s="224" t="s">
        <v>127</v>
      </c>
      <c r="B6" s="226" t="s">
        <v>38</v>
      </c>
      <c r="C6" s="88" t="s">
        <v>43</v>
      </c>
      <c r="D6" s="228">
        <f>1-D4</f>
        <v>0.59362044764588751</v>
      </c>
      <c r="E6" s="230">
        <f>1-E4</f>
        <v>0.41245155630573105</v>
      </c>
      <c r="F6" s="134"/>
      <c r="G6" s="134"/>
      <c r="H6" s="134"/>
      <c r="I6" s="134"/>
      <c r="J6" s="134"/>
      <c r="K6" s="134"/>
      <c r="L6" s="134"/>
      <c r="M6" s="134"/>
      <c r="N6" s="134"/>
      <c r="O6" s="134"/>
      <c r="P6" s="134"/>
    </row>
    <row r="7" spans="1:16" ht="13">
      <c r="A7" s="225"/>
      <c r="B7" s="227"/>
      <c r="C7" s="89" t="s">
        <v>41</v>
      </c>
      <c r="D7" s="229"/>
      <c r="E7" s="231"/>
      <c r="F7" s="134"/>
      <c r="G7" s="134"/>
      <c r="H7" s="134"/>
      <c r="I7" s="134"/>
      <c r="J7" s="134"/>
      <c r="K7" s="134"/>
      <c r="L7" s="134"/>
      <c r="M7" s="134"/>
      <c r="N7" s="134"/>
      <c r="O7" s="134"/>
      <c r="P7" s="134"/>
    </row>
    <row r="8" spans="1:16" ht="13">
      <c r="A8" s="232"/>
      <c r="B8" s="233"/>
      <c r="C8" s="3"/>
      <c r="D8" s="235"/>
      <c r="E8" s="236"/>
      <c r="F8" s="134"/>
      <c r="G8" s="134"/>
      <c r="H8" s="134"/>
      <c r="I8" s="134"/>
      <c r="J8" s="134"/>
      <c r="K8" s="134"/>
      <c r="L8" s="134"/>
      <c r="M8" s="134"/>
      <c r="N8" s="134"/>
      <c r="O8" s="134"/>
      <c r="P8" s="134"/>
    </row>
    <row r="9" spans="1:16" ht="13">
      <c r="A9" s="232"/>
      <c r="B9" s="233"/>
      <c r="C9" s="3"/>
      <c r="D9" s="235"/>
      <c r="E9" s="236"/>
      <c r="F9" s="134"/>
      <c r="G9" s="134"/>
      <c r="H9" s="134"/>
      <c r="I9" s="134"/>
      <c r="J9" s="134"/>
      <c r="K9" s="134"/>
      <c r="L9" s="154"/>
      <c r="M9" s="134"/>
      <c r="N9" s="134"/>
      <c r="O9" s="134"/>
      <c r="P9" s="134"/>
    </row>
    <row r="10" spans="1:16" ht="13">
      <c r="A10" s="232"/>
      <c r="B10" s="233"/>
      <c r="C10" s="3"/>
      <c r="D10" s="235"/>
      <c r="E10" s="236"/>
      <c r="F10" s="134"/>
      <c r="G10" s="134"/>
      <c r="H10" s="134"/>
      <c r="I10" s="134"/>
      <c r="J10" s="134"/>
      <c r="K10" s="134"/>
      <c r="L10" s="154"/>
      <c r="M10" s="134"/>
      <c r="N10" s="134"/>
      <c r="O10" s="134"/>
      <c r="P10" s="134"/>
    </row>
    <row r="11" spans="1:16">
      <c r="C11" s="134"/>
      <c r="D11" s="117"/>
      <c r="E11" s="117"/>
      <c r="F11" s="134"/>
      <c r="G11" s="134"/>
      <c r="H11" s="134"/>
      <c r="I11" s="134"/>
      <c r="J11" s="134"/>
      <c r="K11" s="134"/>
      <c r="L11" s="134"/>
      <c r="M11" s="134"/>
      <c r="N11" s="134"/>
      <c r="O11" s="134"/>
      <c r="P11" s="134"/>
    </row>
    <row r="12" spans="1:16">
      <c r="C12" s="134"/>
      <c r="D12" s="174"/>
      <c r="E12" s="174"/>
      <c r="F12" s="134"/>
      <c r="G12" s="134"/>
      <c r="H12" s="134"/>
      <c r="I12" s="134"/>
      <c r="J12" s="134"/>
      <c r="K12" s="134"/>
      <c r="L12" s="134"/>
      <c r="M12" s="134"/>
      <c r="N12" s="134"/>
      <c r="O12" s="134"/>
      <c r="P12" s="134"/>
    </row>
    <row r="13" spans="1:16">
      <c r="C13" s="134"/>
      <c r="D13" s="117"/>
      <c r="E13" s="117"/>
      <c r="F13" s="134"/>
      <c r="G13" s="134"/>
      <c r="H13" s="134"/>
      <c r="I13" s="134"/>
      <c r="J13" s="134"/>
      <c r="K13" s="134"/>
      <c r="L13" s="134"/>
      <c r="M13" s="134"/>
      <c r="N13" s="134"/>
      <c r="O13" s="134"/>
      <c r="P13" s="134"/>
    </row>
    <row r="14" spans="1:16" ht="13">
      <c r="C14" s="134"/>
      <c r="D14" s="138"/>
      <c r="E14" s="138"/>
      <c r="F14" s="134"/>
      <c r="G14" s="134"/>
      <c r="H14" s="134"/>
      <c r="I14" s="134"/>
      <c r="J14" s="134"/>
      <c r="K14" s="134"/>
      <c r="L14" s="134"/>
      <c r="M14" s="134"/>
      <c r="N14" s="134"/>
      <c r="O14" s="134"/>
      <c r="P14" s="134"/>
    </row>
    <row r="15" spans="1:16">
      <c r="C15" s="134"/>
      <c r="D15" s="117"/>
      <c r="E15" s="117"/>
      <c r="F15" s="134"/>
      <c r="G15" s="134"/>
      <c r="H15" s="134"/>
      <c r="I15" s="134"/>
      <c r="J15" s="134"/>
      <c r="K15" s="134"/>
      <c r="L15" s="134"/>
      <c r="M15" s="134"/>
      <c r="N15" s="134"/>
      <c r="O15" s="134"/>
      <c r="P15" s="134"/>
    </row>
    <row r="16" spans="1:16">
      <c r="C16" s="134"/>
      <c r="D16" s="117"/>
      <c r="E16" s="117"/>
      <c r="F16" s="134"/>
      <c r="G16" s="134"/>
      <c r="H16" s="134"/>
      <c r="I16" s="134"/>
      <c r="J16" s="134"/>
      <c r="K16" s="134"/>
      <c r="L16" s="134"/>
      <c r="M16" s="134"/>
      <c r="N16" s="134"/>
      <c r="O16" s="134"/>
      <c r="P16" s="134"/>
    </row>
    <row r="17" spans="6:16">
      <c r="F17" s="134"/>
      <c r="G17" s="134"/>
      <c r="H17" s="134"/>
      <c r="I17" s="134"/>
      <c r="J17" s="134"/>
      <c r="K17" s="134"/>
      <c r="L17" s="134"/>
      <c r="M17" s="134"/>
      <c r="N17" s="134"/>
      <c r="O17" s="134"/>
      <c r="P17" s="134"/>
    </row>
    <row r="18" spans="6:16">
      <c r="F18" s="134"/>
      <c r="G18" s="134"/>
      <c r="H18" s="134"/>
      <c r="I18" s="134"/>
      <c r="J18" s="134"/>
      <c r="K18" s="134"/>
      <c r="L18" s="134"/>
      <c r="M18" s="134"/>
      <c r="N18" s="134"/>
      <c r="O18" s="134"/>
      <c r="P18" s="134"/>
    </row>
    <row r="19" spans="6:16">
      <c r="F19" s="134"/>
      <c r="G19" s="134"/>
      <c r="H19" s="134"/>
      <c r="I19" s="134"/>
      <c r="J19" s="134"/>
      <c r="K19" s="134"/>
      <c r="L19" s="134"/>
      <c r="M19" s="134"/>
      <c r="N19" s="134"/>
      <c r="O19" s="134"/>
      <c r="P19" s="134"/>
    </row>
    <row r="20" spans="6:16">
      <c r="F20" s="134"/>
      <c r="G20" s="134"/>
      <c r="H20" s="134"/>
      <c r="I20" s="134"/>
      <c r="J20" s="134"/>
      <c r="K20" s="134"/>
      <c r="L20" s="134"/>
      <c r="M20" s="134"/>
      <c r="N20" s="134"/>
      <c r="O20" s="134"/>
      <c r="P20" s="134"/>
    </row>
    <row r="21" spans="6:16">
      <c r="F21" s="134"/>
      <c r="G21" s="134"/>
      <c r="H21" s="134"/>
      <c r="I21" s="134"/>
      <c r="J21" s="134"/>
      <c r="K21" s="134"/>
      <c r="L21" s="134"/>
      <c r="M21" s="134"/>
      <c r="N21" s="134"/>
      <c r="O21" s="134"/>
      <c r="P21" s="134"/>
    </row>
  </sheetData>
  <mergeCells count="16">
    <mergeCell ref="A6:A7"/>
    <mergeCell ref="B6:B7"/>
    <mergeCell ref="D6:D7"/>
    <mergeCell ref="E6:E7"/>
    <mergeCell ref="A8:A10"/>
    <mergeCell ref="B8:B10"/>
    <mergeCell ref="D8:D10"/>
    <mergeCell ref="E8:E10"/>
    <mergeCell ref="A2:A3"/>
    <mergeCell ref="B2:B3"/>
    <mergeCell ref="D2:D3"/>
    <mergeCell ref="E2:E3"/>
    <mergeCell ref="A4:A5"/>
    <mergeCell ref="B4:B5"/>
    <mergeCell ref="D4:D5"/>
    <mergeCell ref="E4:E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E20"/>
  <sheetViews>
    <sheetView zoomScale="115" zoomScaleNormal="115" workbookViewId="0">
      <selection sqref="A1:E12"/>
    </sheetView>
  </sheetViews>
  <sheetFormatPr baseColWidth="10" defaultColWidth="9.08984375" defaultRowHeight="12.5"/>
  <cols>
    <col min="1" max="1" width="23.6328125" style="1" bestFit="1" customWidth="1"/>
    <col min="2" max="2" width="9.08984375" style="1"/>
    <col min="3" max="3" width="27.6328125" style="1" customWidth="1"/>
    <col min="4" max="5" width="11.453125" style="1" customWidth="1"/>
    <col min="6" max="16384" width="9.08984375" style="1"/>
  </cols>
  <sheetData>
    <row r="1" spans="1:5" s="17" customFormat="1" ht="39">
      <c r="A1" s="58" t="s">
        <v>44</v>
      </c>
      <c r="B1" s="58"/>
      <c r="C1" s="58"/>
      <c r="D1" s="59" t="s">
        <v>132</v>
      </c>
      <c r="E1" s="59" t="s">
        <v>107</v>
      </c>
    </row>
    <row r="2" spans="1:5" ht="13">
      <c r="A2" s="237" t="s">
        <v>45</v>
      </c>
      <c r="B2" s="226" t="s">
        <v>38</v>
      </c>
      <c r="C2" s="88" t="s">
        <v>46</v>
      </c>
      <c r="D2" s="228">
        <v>2.5999999999999999E-2</v>
      </c>
      <c r="E2" s="239">
        <v>3.2000000000000001E-2</v>
      </c>
    </row>
    <row r="3" spans="1:5" ht="13">
      <c r="A3" s="238"/>
      <c r="B3" s="227"/>
      <c r="C3" s="89" t="s">
        <v>47</v>
      </c>
      <c r="D3" s="229"/>
      <c r="E3" s="240"/>
    </row>
    <row r="4" spans="1:5" ht="13">
      <c r="A4" s="237" t="s">
        <v>48</v>
      </c>
      <c r="B4" s="226" t="s">
        <v>38</v>
      </c>
      <c r="C4" s="88" t="s">
        <v>46</v>
      </c>
      <c r="D4" s="228">
        <v>2.5000000000000001E-2</v>
      </c>
      <c r="E4" s="239">
        <v>2.8000000000000001E-2</v>
      </c>
    </row>
    <row r="5" spans="1:5" ht="13">
      <c r="A5" s="238"/>
      <c r="B5" s="227"/>
      <c r="C5" s="89" t="s">
        <v>49</v>
      </c>
      <c r="D5" s="229"/>
      <c r="E5" s="240"/>
    </row>
    <row r="6" spans="1:5" ht="13">
      <c r="A6" s="243" t="s">
        <v>50</v>
      </c>
      <c r="B6" s="233" t="s">
        <v>38</v>
      </c>
      <c r="C6" s="3" t="s">
        <v>51</v>
      </c>
      <c r="D6" s="234">
        <v>0.36499999999999999</v>
      </c>
      <c r="E6" s="239">
        <v>0.52700000000000002</v>
      </c>
    </row>
    <row r="7" spans="1:5" ht="13">
      <c r="A7" s="243"/>
      <c r="B7" s="233"/>
      <c r="C7" s="20" t="s">
        <v>52</v>
      </c>
      <c r="D7" s="234"/>
      <c r="E7" s="244"/>
    </row>
    <row r="8" spans="1:5" ht="13">
      <c r="A8" s="243"/>
      <c r="B8" s="233"/>
      <c r="C8" s="3" t="s">
        <v>53</v>
      </c>
      <c r="D8" s="234"/>
      <c r="E8" s="240"/>
    </row>
    <row r="9" spans="1:5" ht="13">
      <c r="A9" s="237" t="s">
        <v>54</v>
      </c>
      <c r="B9" s="226" t="s">
        <v>38</v>
      </c>
      <c r="C9" s="88" t="s">
        <v>46</v>
      </c>
      <c r="D9" s="245">
        <v>4.0000000000000001E-3</v>
      </c>
      <c r="E9" s="247">
        <v>5.0000000000000001E-3</v>
      </c>
    </row>
    <row r="10" spans="1:5" ht="13">
      <c r="A10" s="238"/>
      <c r="B10" s="227"/>
      <c r="C10" s="89" t="s">
        <v>55</v>
      </c>
      <c r="D10" s="246"/>
      <c r="E10" s="248"/>
    </row>
    <row r="11" spans="1:5" ht="25.5" customHeight="1">
      <c r="A11" s="242" t="s">
        <v>56</v>
      </c>
      <c r="B11" s="242"/>
      <c r="C11" s="242"/>
      <c r="D11" s="202">
        <v>55</v>
      </c>
      <c r="E11" s="139">
        <v>53.3</v>
      </c>
    </row>
    <row r="12" spans="1:5" ht="27.75" customHeight="1">
      <c r="A12" s="241" t="s">
        <v>134</v>
      </c>
      <c r="B12" s="241"/>
      <c r="C12" s="241"/>
      <c r="D12" s="241"/>
      <c r="E12" s="241"/>
    </row>
    <row r="17" spans="3:3">
      <c r="C17" s="153"/>
    </row>
    <row r="19" spans="3:3">
      <c r="C19" s="153"/>
    </row>
    <row r="20" spans="3:3">
      <c r="C20" s="105"/>
    </row>
  </sheetData>
  <mergeCells count="18">
    <mergeCell ref="A12:E12"/>
    <mergeCell ref="A11:C11"/>
    <mergeCell ref="A6:A8"/>
    <mergeCell ref="B6:B8"/>
    <mergeCell ref="D6:D8"/>
    <mergeCell ref="E6:E8"/>
    <mergeCell ref="A9:A10"/>
    <mergeCell ref="B9:B10"/>
    <mergeCell ref="D9:D10"/>
    <mergeCell ref="E9:E10"/>
    <mergeCell ref="A2:A3"/>
    <mergeCell ref="B2:B3"/>
    <mergeCell ref="D2:D3"/>
    <mergeCell ref="E2:E3"/>
    <mergeCell ref="A4:A5"/>
    <mergeCell ref="B4:B5"/>
    <mergeCell ref="D4:D5"/>
    <mergeCell ref="E4: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3.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2024-11-15T15:33:29Z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