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mc:AlternateContent xmlns:mc="http://schemas.openxmlformats.org/markup-compatibility/2006">
    <mc:Choice Requires="x15">
      <x15ac:absPath xmlns:x15ac="http://schemas.microsoft.com/office/spreadsheetml/2010/11/ac" url="C:\Users\maria.palma\Desktop\Directorio marzo 2026\"/>
    </mc:Choice>
  </mc:AlternateContent>
  <xr:revisionPtr revIDLastSave="0" documentId="13_ncr:1_{DC84B2E2-C243-4986-B217-9F6D9B496270}" xr6:coauthVersionLast="47" xr6:coauthVersionMax="47" xr10:uidLastSave="{00000000-0000-0000-0000-000000000000}"/>
  <bookViews>
    <workbookView xWindow="28680" yWindow="-120" windowWidth="29040" windowHeight="15720" tabRatio="797" activeTab="9" xr2:uid="{00000000-000D-0000-FFFF-FFFF00000000}"/>
  </bookViews>
  <sheets>
    <sheet name="Resumen" sheetId="35" r:id="rId1"/>
    <sheet name="Balance" sheetId="27" r:id="rId2"/>
    <sheet name="Impuestos" sheetId="37" r:id="rId3"/>
    <sheet name="Mov. HLAG" sheetId="34" r:id="rId4"/>
    <sheet name="Estado de Resultado" sheetId="28" r:id="rId5"/>
    <sheet name="Flujo de Caja" sheetId="30" r:id="rId6"/>
    <sheet name="Indices 1" sheetId="29" r:id="rId7"/>
    <sheet name="Indices 2" sheetId="31" r:id="rId8"/>
    <sheet name="Indices 3" sheetId="32" r:id="rId9"/>
    <sheet name="Hapag-LLoyd" sheetId="33" r:id="rId10"/>
  </sheets>
  <definedNames>
    <definedName name="_Hlk71712986" localSheetId="3">'Mov. HLAG'!$A$1</definedName>
    <definedName name="SAPFuncF4Help" hidden="1">Main.SAPF4Help()</definedName>
  </definedNames>
  <calcPr calcId="191029"/>
  <customWorkbookViews>
    <customWorkbookView name="drallesvenja - Persönliche Ansicht" guid="{94CD977A-DD17-4FE8-B889-2CE1F57AF5F7}" mergeInterval="0" personalView="1" maximized="1" windowWidth="1276" windowHeight="774" tabRatio="918" activeSheetId="2"/>
    <customWorkbookView name="poeldsu - Persönliche Ansicht" guid="{A6A9A516-3AB1-47EF-A2AC-79D4D5773ECD}" mergeInterval="0" personalView="1" maximized="1" windowWidth="1276" windowHeight="767" tabRatio="918" activeSheetId="7"/>
    <customWorkbookView name="dreweca - Persönliche Ansicht" guid="{50E3139C-8994-4169-ACBF-666BC9ABA9EF}" mergeInterval="0" personalView="1" maximized="1" windowWidth="1276" windowHeight="735" tabRatio="918" activeSheetId="4" showComments="commIndAndComment"/>
    <customWorkbookView name="Friedrich Lass-Hennemann - Persönliche Ansicht" guid="{F58B3E4D-4A46-4798-8EB9-BB585D6CA4CB}" mergeInterval="0" personalView="1" maximized="1" windowWidth="1276" windowHeight="768" tabRatio="918" activeSheetId="9"/>
    <customWorkbookView name="kurkoal - Persönliche Ansicht" guid="{BC76EF1C-9779-473E-9248-DBC3E5DF3B4B}" mergeInterval="0" personalView="1" maximized="1" windowWidth="693" windowHeight="824" tabRatio="918"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37" l="1"/>
  <c r="B6" i="37"/>
  <c r="B24" i="27" l="1"/>
  <c r="C16" i="33" l="1"/>
  <c r="C28" i="33"/>
  <c r="D17" i="33"/>
  <c r="D16" i="33"/>
  <c r="C17" i="33"/>
  <c r="B10" i="34"/>
  <c r="B9" i="34"/>
  <c r="B12" i="27"/>
  <c r="B11" i="27"/>
  <c r="D28" i="33" l="1"/>
  <c r="D29" i="33"/>
  <c r="C29" i="33"/>
  <c r="D25" i="33"/>
  <c r="C25" i="33"/>
  <c r="D4" i="27" l="1"/>
  <c r="E4" i="27"/>
  <c r="D5" i="27"/>
  <c r="E5" i="27"/>
  <c r="D6" i="27"/>
  <c r="E6" i="27"/>
  <c r="B7" i="27"/>
  <c r="D7" i="27" s="1"/>
  <c r="D8" i="27"/>
  <c r="E8" i="27"/>
  <c r="D9" i="27"/>
  <c r="E9" i="27"/>
  <c r="D10" i="27"/>
  <c r="E10" i="27"/>
  <c r="D11" i="27"/>
  <c r="D12" i="27"/>
  <c r="E12" i="27"/>
  <c r="E7" i="27" l="1"/>
  <c r="E11" i="27"/>
  <c r="C16" i="30"/>
  <c r="B16" i="30"/>
  <c r="B17" i="30" s="1"/>
  <c r="E10" i="28"/>
  <c r="E11" i="28"/>
  <c r="D11" i="28"/>
  <c r="B26" i="27" l="1"/>
  <c r="D11" i="37" l="1"/>
  <c r="D10" i="37"/>
  <c r="D4" i="28" l="1"/>
  <c r="D5" i="28"/>
  <c r="D9" i="28"/>
  <c r="D10" i="28"/>
  <c r="C6" i="28" l="1"/>
  <c r="B6" i="28"/>
  <c r="D6" i="28" l="1"/>
  <c r="E6" i="28"/>
  <c r="C17" i="30" l="1"/>
  <c r="E4" i="28"/>
  <c r="E5" i="28"/>
  <c r="B18" i="37"/>
  <c r="E11" i="37"/>
  <c r="E10" i="37"/>
  <c r="D8" i="30" l="1"/>
  <c r="D6" i="30"/>
  <c r="B23" i="27"/>
  <c r="B20" i="27"/>
  <c r="E20" i="27" s="1"/>
  <c r="E3" i="29" l="1"/>
  <c r="D3" i="29"/>
  <c r="D17" i="37"/>
  <c r="E17" i="37"/>
  <c r="E16" i="37"/>
  <c r="D16" i="37"/>
  <c r="E15" i="37"/>
  <c r="D15" i="37"/>
  <c r="D6" i="37"/>
  <c r="E5" i="37"/>
  <c r="D5" i="37"/>
  <c r="E4" i="37"/>
  <c r="D4" i="37"/>
  <c r="E3" i="37"/>
  <c r="D3" i="37"/>
  <c r="E9" i="30"/>
  <c r="D9" i="30"/>
  <c r="E6" i="37" l="1"/>
  <c r="E15" i="30" l="1"/>
  <c r="E13" i="30"/>
  <c r="E12" i="30"/>
  <c r="E10" i="30"/>
  <c r="E8" i="30"/>
  <c r="E6" i="30"/>
  <c r="E5" i="30"/>
  <c r="E11" i="30"/>
  <c r="E7" i="30"/>
  <c r="E4" i="30"/>
  <c r="E17" i="30"/>
  <c r="E16" i="30"/>
  <c r="E3" i="30"/>
  <c r="D15" i="30"/>
  <c r="D13" i="30"/>
  <c r="D12" i="30"/>
  <c r="D11" i="30"/>
  <c r="D10" i="30"/>
  <c r="D5" i="30"/>
  <c r="D17" i="30"/>
  <c r="D16" i="30"/>
  <c r="D7" i="30"/>
  <c r="D4" i="30"/>
  <c r="D3" i="30"/>
  <c r="E14" i="30"/>
  <c r="E7" i="28"/>
  <c r="E8" i="28"/>
  <c r="E9" i="28"/>
  <c r="D7" i="28"/>
  <c r="D8" i="28"/>
  <c r="E4" i="31"/>
  <c r="E6" i="31" s="1"/>
  <c r="D14" i="30" l="1"/>
  <c r="D24" i="27"/>
  <c r="D2" i="31"/>
  <c r="E2" i="31"/>
  <c r="D4" i="31"/>
  <c r="D6" i="31" s="1"/>
  <c r="E24" i="27"/>
  <c r="E18" i="33" l="1"/>
  <c r="E30" i="33" l="1"/>
  <c r="F29" i="33"/>
  <c r="E29" i="33"/>
  <c r="F28" i="33"/>
  <c r="E28" i="33"/>
  <c r="F27" i="33"/>
  <c r="E27" i="33"/>
  <c r="E25" i="33"/>
  <c r="F24" i="33"/>
  <c r="E24" i="33"/>
  <c r="F23" i="33"/>
  <c r="E23" i="33"/>
  <c r="F22" i="33"/>
  <c r="E22" i="33"/>
  <c r="D18" i="27" l="1"/>
  <c r="E18" i="27"/>
  <c r="D19" i="27" l="1"/>
  <c r="E17" i="33" l="1"/>
  <c r="E16" i="33"/>
  <c r="E17" i="27"/>
  <c r="B14" i="35" l="1"/>
  <c r="D3" i="35" l="1"/>
  <c r="C3" i="35"/>
  <c r="E19" i="27" l="1"/>
  <c r="C4" i="35" l="1"/>
  <c r="E25" i="27" l="1"/>
  <c r="E22" i="27"/>
  <c r="E21" i="27"/>
  <c r="E26" i="27"/>
  <c r="D21" i="27" l="1"/>
  <c r="D22" i="27"/>
  <c r="D25" i="27"/>
  <c r="D26" i="27"/>
  <c r="D17" i="27"/>
  <c r="C14" i="35"/>
  <c r="D14" i="35"/>
  <c r="C13" i="35"/>
  <c r="D13" i="35"/>
  <c r="C12" i="35"/>
  <c r="D12" i="35"/>
  <c r="C8" i="35"/>
  <c r="D8" i="35"/>
  <c r="C9" i="35"/>
  <c r="D9" i="35"/>
  <c r="C10" i="35"/>
  <c r="D10" i="35"/>
  <c r="C11" i="35"/>
  <c r="D11" i="35"/>
  <c r="D23" i="27" l="1"/>
  <c r="E23" i="27"/>
  <c r="D20" i="27"/>
  <c r="F4" i="33"/>
  <c r="F5" i="33"/>
  <c r="F10" i="33"/>
  <c r="F14" i="35" s="1"/>
  <c r="F6" i="33"/>
  <c r="F12" i="35" s="1"/>
  <c r="F7" i="33"/>
  <c r="F13" i="35" s="1"/>
  <c r="F8" i="33"/>
  <c r="F8" i="35" s="1"/>
  <c r="F9" i="33"/>
  <c r="F11" i="33"/>
  <c r="F9" i="35" s="1"/>
  <c r="F12" i="33"/>
  <c r="F10" i="35" s="1"/>
  <c r="F13" i="33"/>
  <c r="F11" i="35" s="1"/>
  <c r="F14" i="33"/>
  <c r="F3" i="33"/>
  <c r="E4" i="33"/>
  <c r="E5" i="33"/>
  <c r="E10" i="33"/>
  <c r="E14" i="35" s="1"/>
  <c r="E6" i="33"/>
  <c r="E12" i="35" s="1"/>
  <c r="E7" i="33"/>
  <c r="E13" i="35" s="1"/>
  <c r="E8" i="33"/>
  <c r="E8" i="35" s="1"/>
  <c r="E9" i="33"/>
  <c r="E11" i="33"/>
  <c r="E9" i="35" s="1"/>
  <c r="E12" i="33"/>
  <c r="E10" i="35" s="1"/>
  <c r="E13" i="33"/>
  <c r="E11" i="35" s="1"/>
  <c r="E14" i="33"/>
  <c r="E3" i="33"/>
  <c r="D4" i="35" l="1"/>
  <c r="F4" i="35" s="1"/>
  <c r="E4" i="35" l="1"/>
  <c r="E3" i="35"/>
  <c r="F3" i="35"/>
</calcChain>
</file>

<file path=xl/sharedStrings.xml><?xml version="1.0" encoding="utf-8"?>
<sst xmlns="http://schemas.openxmlformats.org/spreadsheetml/2006/main" count="230" uniqueCount="139">
  <si>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</si>
  <si>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</si>
  <si>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</si>
  <si>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</si>
  <si>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</si>
  <si>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</si>
  <si>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</si>
  <si>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</si>
  <si>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</si>
  <si>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</si>
  <si>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</si>
  <si>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</si>
  <si>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</si>
  <si>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</si>
  <si>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</si>
  <si>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</si>
  <si>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</si>
  <si>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</si>
  <si>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</si>
  <si>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</si>
  <si>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</si>
  <si>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</si>
  <si>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</si>
  <si>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</si>
  <si>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</si>
  <si>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</si>
  <si>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</si>
  <si>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Participación en asociadas y negocios conjuntos</t>
  </si>
  <si>
    <t>Flujo procedente de Operaciones</t>
  </si>
  <si>
    <t xml:space="preserve">    Pagos procedentes de actividades de operación</t>
  </si>
  <si>
    <t xml:space="preserve">Flujo procedente de Actividades de Inversión </t>
  </si>
  <si>
    <t xml:space="preserve">Flujo procedente de Actividades de Financiamiento  </t>
  </si>
  <si>
    <t>Liquidez Corriente</t>
  </si>
  <si>
    <t>=</t>
  </si>
  <si>
    <t>Activos Corrientes</t>
  </si>
  <si>
    <t>Pasivos Corrientes</t>
  </si>
  <si>
    <t>Pasivos Totales</t>
  </si>
  <si>
    <t>Patrimonio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</si>
  <si>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</si>
  <si>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</si>
  <si>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</si>
  <si>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</si>
  <si>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</si>
  <si>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</si>
  <si>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</si>
  <si>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</si>
  <si>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</si>
  <si>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</si>
  <si>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</si>
  <si>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</si>
  <si>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</si>
  <si>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</si>
  <si>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</si>
  <si>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</si>
  <si>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</si>
  <si>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</si>
  <si>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</si>
  <si>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</si>
  <si>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Activos Totales</t>
  </si>
  <si>
    <t>Deuda Financiera</t>
  </si>
  <si>
    <t>Margen EBITDA (EBITDA / Ingresos)</t>
  </si>
  <si>
    <t>Margen EBIT  (EBIT / Ingresos)</t>
  </si>
  <si>
    <t>Indicadores de Deuda</t>
  </si>
  <si>
    <t>Indicadores de Balance</t>
  </si>
  <si>
    <t>Indicadores de Resultados</t>
  </si>
  <si>
    <t>Cifras relevantes al</t>
  </si>
  <si>
    <t>Deuda neta/ patrimonio</t>
  </si>
  <si>
    <t>Utilidad (Pérdida)</t>
  </si>
  <si>
    <t>#</t>
  </si>
  <si>
    <t>HLAG</t>
  </si>
  <si>
    <t xml:space="preserve">CSAV </t>
  </si>
  <si>
    <t>US$/TEU</t>
  </si>
  <si>
    <t>Ganancia</t>
  </si>
  <si>
    <t>MTEU</t>
  </si>
  <si>
    <t>Estado de Resultados</t>
  </si>
  <si>
    <t>Indice de Liquidez</t>
  </si>
  <si>
    <t xml:space="preserve">          Participación en resultados de HLAG</t>
  </si>
  <si>
    <t>Efectivo final del periodo</t>
  </si>
  <si>
    <t>Efectivo al inicio del periodo</t>
  </si>
  <si>
    <t>Activos por impuestos corrientes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</si>
  <si>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</si>
  <si>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</si>
  <si>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</si>
  <si>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</si>
  <si>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</si>
  <si>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</si>
  <si>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</si>
  <si>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</si>
  <si>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</si>
  <si>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 xml:space="preserve">   Gasto/Utilidad por impuesto a las ganancias</t>
  </si>
  <si>
    <t>Patrimonio / Activos Totales</t>
  </si>
  <si>
    <t>Pasivos por impuestos</t>
  </si>
  <si>
    <t xml:space="preserve">   Importes (Pagos) de préstamos, neto</t>
  </si>
  <si>
    <t>Ctas. comerciales y otras cuentas por pagar</t>
  </si>
  <si>
    <t xml:space="preserve">Precio del Combustible </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</si>
  <si>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</si>
  <si>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</si>
  <si>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</si>
  <si>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 xml:space="preserve">    Otras entradas (salidas) de efectivo</t>
  </si>
  <si>
    <t>Total de pasivos</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</si>
  <si>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</si>
  <si>
    <t>Otros pasivos no financieros corrientes y otros</t>
  </si>
  <si>
    <t>Pasivos por impuestos diferidos</t>
  </si>
  <si>
    <t xml:space="preserve">    Intereses recibidos</t>
  </si>
  <si>
    <t xml:space="preserve">  Remanente IVA crédito fiscal</t>
  </si>
  <si>
    <t xml:space="preserve">  Impuesto renta por recuperar</t>
  </si>
  <si>
    <t xml:space="preserve">  Créditos por impuestos pagados en el extranjero</t>
  </si>
  <si>
    <t xml:space="preserve"> Total activos por impuestos corrientes</t>
  </si>
  <si>
    <t xml:space="preserve"> Total pasivos por impuestos corrientes</t>
  </si>
  <si>
    <t>Reclasificación al impuesto renta por recuperar</t>
  </si>
  <si>
    <t>Reclasificación PPM y créditos por impuestos pagados en el extranjero</t>
  </si>
  <si>
    <t>Pasivos por impuestos corrientes</t>
  </si>
  <si>
    <t>Índices de Apalancamiento</t>
  </si>
  <si>
    <t>Apalancamiento</t>
  </si>
  <si>
    <t>Apalancamiento de Corto Plazo</t>
  </si>
  <si>
    <t>Apalancamiento de Largo Plazo</t>
  </si>
  <si>
    <t>al 31 de diciembre de 2024</t>
  </si>
  <si>
    <t>Al 31 de diciembre de 2024</t>
  </si>
  <si>
    <t>Activos por impuestos no corrientes</t>
  </si>
  <si>
    <t>-</t>
  </si>
  <si>
    <t>Provisión por impuesto renta y otros</t>
  </si>
  <si>
    <t xml:space="preserve">   Diferencia de cambio </t>
  </si>
  <si>
    <t>ROIC (NOPAT/IC)</t>
  </si>
  <si>
    <t xml:space="preserve">   Ingresos financieros netos</t>
  </si>
  <si>
    <t xml:space="preserve">Ganancia del periodo </t>
  </si>
  <si>
    <t xml:space="preserve"> Total activos por impuestos no corrientes</t>
  </si>
  <si>
    <t xml:space="preserve">  Saldo al 1 enero de 2025</t>
  </si>
  <si>
    <t xml:space="preserve">   Pago de pasivos por arrendamiento financiero</t>
  </si>
  <si>
    <t xml:space="preserve">   Impuestos y Otros</t>
  </si>
  <si>
    <t xml:space="preserve">    Dividendos recibidos</t>
  </si>
  <si>
    <t>Deuda Neta (efectivo y equivalente a efectivo - deuda financiera)</t>
  </si>
  <si>
    <t>al 31 de diciembre de</t>
  </si>
  <si>
    <t>al 31 de diciembre de 2025</t>
  </si>
  <si>
    <t>Saldo al 31 de diciembre de 2025</t>
  </si>
  <si>
    <t>Al 31 de diciembre de 2025</t>
  </si>
  <si>
    <t xml:space="preserve">          Ajuste resultado acumulado</t>
  </si>
  <si>
    <t>al 31 de diciembre</t>
  </si>
  <si>
    <t xml:space="preserve">Gastos de Transporte y Terminales </t>
  </si>
  <si>
    <t>*Usando el Tipo de Cambio observado de la fecha de cierre dic25: US$ 907,13 y dic24: US$ 996,46 
   Promedio: (Valor al cierre del período + Valor 12 meses previo al cierre del período)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</si>
</sst>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4">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_(* #,##0.0_);_(* \(#,##0.0\);_(* &quot;-&quot;??_);_(@_)"/>
    <numFmt numFmtId="259" formatCode="#,##0.0_);\(#,##0.0\)"/>
    <numFmt numFmtId="260" formatCode="_(* #,##0_);_(* \(#,##0\);_(* &quot;-&quot;??_);_(@_)"/>
    <numFmt numFmtId="261" formatCode="0%;\(0%\)"/>
    <numFmt numFmtId="262" formatCode="0%;\ \(0%\)"/>
    <numFmt numFmtId="263" formatCode="0.000"/>
    <numFmt numFmtId="264" formatCode="#,##0_ ;\-#,##0\ "/>
    <numFmt numFmtId="265" formatCode="#,##0;\(#,##0\);\–"/>
    <numFmt numFmtId="266" formatCode="0.0%;\(0.0%\)"/>
    <numFmt numFmtId="267" formatCode="_ * #,##0.000_ ;_ * \-#,##0.000_ ;_ * &quot;-&quot;_ ;_ @_ "/>
    <numFmt numFmtId="268" formatCode="#,##0.0%;\ \(#,##0.0%\)"/>
    <numFmt numFmtId="269" formatCode="_ * #,##0.0_ ;_ * \-#,##0.0_ ;_ * &quot;-&quot;_ ;_ @_ "/>
    <numFmt numFmtId="270" formatCode="#,##0%;\ \(#,##0%\)"/>
    <numFmt numFmtId="271" formatCode="_ * #,##0.000_ ;_ * \-#,##0.000_ ;_ * &quot;-&quot;???_ ;_ @_ "/>
    <numFmt numFmtId="272" formatCode="#,##0.0;\ \(0.0\)"/>
    <numFmt numFmtId="273" formatCode="#,##0.0;\(#,##0.0\)"/>
    <numFmt numFmtId="274" formatCode="0.0%;\ \(0.0%\)"/>
  </numFmts>
  <fonts count="270">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
      <b/>
      <sz val="11"/>
      <color rgb="FFFF0000"/>
      <name val="Calibri"/>
      <family val="2"/>
      <scheme val="minor"/>
    </font>
  </fonts>
  <fills count="102">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0F243E"/>
        <bgColor indexed="64"/>
      </patternFill>
    </fill>
    <fill>
      <patternFill patternType="solid">
        <fgColor rgb="FFFFFF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rgb="FFFF0000"/>
      </top>
      <bottom/>
      <diagonal/>
    </border>
  </borders>
  <cellStyleXfs count="34689">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4"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0" fontId="1" fillId="0" borderId="0"/>
  </cellStyleXfs>
  <cellXfs count="252">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59"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7" fontId="251" fillId="49" borderId="0" xfId="0" applyNumberFormat="1" applyFont="1" applyFill="1" applyAlignment="1">
      <alignment horizontal="center" vertical="center"/>
    </xf>
    <xf numFmtId="262" fontId="239" fillId="49" borderId="0" xfId="20792" applyNumberFormat="1" applyFont="1" applyFill="1" applyBorder="1" applyAlignment="1">
      <alignment horizontal="center" vertical="center"/>
    </xf>
    <xf numFmtId="3" fontId="259"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5" fillId="49" borderId="58" xfId="0" applyFont="1" applyFill="1" applyBorder="1"/>
    <xf numFmtId="3" fontId="259"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2" fontId="239" fillId="49" borderId="58" xfId="20792" applyNumberFormat="1" applyFont="1" applyFill="1" applyBorder="1" applyAlignment="1">
      <alignment horizontal="center" vertical="center"/>
    </xf>
    <xf numFmtId="257" fontId="260" fillId="49" borderId="0" xfId="0" applyNumberFormat="1" applyFont="1" applyFill="1" applyAlignment="1">
      <alignment horizontal="center" vertical="center"/>
    </xf>
    <xf numFmtId="257" fontId="260" fillId="49" borderId="57" xfId="0" applyNumberFormat="1" applyFont="1" applyFill="1" applyBorder="1" applyAlignment="1">
      <alignment horizontal="center" vertical="center"/>
    </xf>
    <xf numFmtId="257" fontId="260"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7" fontId="250" fillId="49" borderId="0" xfId="0" applyNumberFormat="1" applyFont="1" applyFill="1" applyAlignment="1">
      <alignment horizontal="center" vertical="center"/>
    </xf>
    <xf numFmtId="257"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7" fontId="250" fillId="49" borderId="60" xfId="0" applyNumberFormat="1" applyFont="1" applyFill="1" applyBorder="1" applyAlignment="1">
      <alignment horizontal="center" vertical="center"/>
    </xf>
    <xf numFmtId="257" fontId="251" fillId="49" borderId="60" xfId="0" applyNumberFormat="1" applyFont="1" applyFill="1" applyBorder="1" applyAlignment="1">
      <alignment horizontal="center" vertical="center"/>
    </xf>
    <xf numFmtId="257" fontId="249" fillId="49" borderId="60" xfId="0" applyNumberFormat="1" applyFont="1" applyFill="1" applyBorder="1" applyAlignment="1">
      <alignment horizontal="center" vertical="center"/>
    </xf>
    <xf numFmtId="259"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59" fontId="239" fillId="49" borderId="0" xfId="0" applyNumberFormat="1" applyFont="1" applyFill="1" applyAlignment="1">
      <alignment horizontal="center" vertical="center"/>
    </xf>
    <xf numFmtId="259"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59" fontId="239" fillId="49" borderId="0" xfId="0" applyNumberFormat="1" applyFont="1" applyFill="1" applyAlignment="1">
      <alignment horizontal="left" vertical="center"/>
    </xf>
    <xf numFmtId="259" fontId="239" fillId="49" borderId="3" xfId="0" applyNumberFormat="1" applyFont="1" applyFill="1" applyBorder="1" applyAlignment="1">
      <alignment horizontal="left" vertical="center"/>
    </xf>
    <xf numFmtId="259" fontId="239"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left" vertical="center"/>
    </xf>
    <xf numFmtId="259" fontId="250"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center" vertical="center"/>
    </xf>
    <xf numFmtId="0" fontId="216" fillId="98" borderId="0" xfId="0" applyFont="1" applyFill="1" applyAlignment="1">
      <alignment vertical="center"/>
    </xf>
    <xf numFmtId="257"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59" fontId="252" fillId="49" borderId="0" xfId="0" applyNumberFormat="1" applyFont="1" applyFill="1" applyAlignment="1">
      <alignment horizontal="center" vertical="center" wrapText="1"/>
    </xf>
    <xf numFmtId="259" fontId="252" fillId="49" borderId="60" xfId="0" applyNumberFormat="1" applyFont="1" applyFill="1" applyBorder="1" applyAlignment="1">
      <alignment horizontal="center" vertical="center" wrapText="1"/>
    </xf>
    <xf numFmtId="259" fontId="262" fillId="98" borderId="0" xfId="0" applyNumberFormat="1" applyFont="1" applyFill="1" applyAlignment="1">
      <alignment horizontal="left" vertical="center"/>
    </xf>
    <xf numFmtId="259" fontId="262" fillId="98" borderId="0" xfId="0" applyNumberFormat="1" applyFont="1" applyFill="1" applyAlignment="1">
      <alignment horizontal="center" vertical="center"/>
    </xf>
    <xf numFmtId="259" fontId="250" fillId="49" borderId="0" xfId="0" applyNumberFormat="1" applyFont="1" applyFill="1" applyAlignment="1">
      <alignment horizontal="center" vertical="center"/>
    </xf>
    <xf numFmtId="259" fontId="252" fillId="49" borderId="0" xfId="0" applyNumberFormat="1" applyFont="1" applyFill="1" applyAlignment="1">
      <alignment horizontal="center" vertical="center"/>
    </xf>
    <xf numFmtId="259" fontId="244" fillId="49" borderId="0" xfId="0" applyNumberFormat="1" applyFont="1" applyFill="1" applyAlignment="1">
      <alignment horizontal="center" vertical="center"/>
    </xf>
    <xf numFmtId="0" fontId="247" fillId="49" borderId="3" xfId="0" applyFont="1" applyFill="1" applyBorder="1" applyAlignment="1">
      <alignment vertical="center"/>
    </xf>
    <xf numFmtId="259" fontId="252" fillId="49" borderId="3" xfId="0" applyNumberFormat="1" applyFont="1" applyFill="1" applyBorder="1" applyAlignment="1">
      <alignment horizontal="center" vertical="center"/>
    </xf>
    <xf numFmtId="259"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59" fontId="244" fillId="49" borderId="3" xfId="0" applyNumberFormat="1" applyFont="1" applyFill="1" applyBorder="1" applyAlignment="1">
      <alignment horizontal="center" vertical="center"/>
    </xf>
    <xf numFmtId="259"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xf>
    <xf numFmtId="260" fontId="216"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41" fontId="0" fillId="49" borderId="0" xfId="0" applyNumberFormat="1" applyFill="1"/>
    <xf numFmtId="41" fontId="245" fillId="49" borderId="0" xfId="20794" applyFont="1" applyFill="1"/>
    <xf numFmtId="266" fontId="252" fillId="49" borderId="0" xfId="34681" applyNumberFormat="1" applyFont="1" applyFill="1" applyAlignment="1">
      <alignment horizontal="center"/>
    </xf>
    <xf numFmtId="266"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5" fontId="256" fillId="49" borderId="1" xfId="34681" applyNumberFormat="1" applyFont="1" applyFill="1" applyBorder="1" applyAlignment="1">
      <alignment horizontal="center"/>
    </xf>
    <xf numFmtId="265" fontId="256" fillId="49" borderId="3" xfId="34681"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3" xfId="0" applyNumberFormat="1" applyFont="1" applyFill="1" applyBorder="1" applyAlignment="1">
      <alignment horizontal="center"/>
    </xf>
    <xf numFmtId="259" fontId="246" fillId="98" borderId="13" xfId="0" applyNumberFormat="1" applyFont="1" applyFill="1" applyBorder="1" applyAlignment="1">
      <alignment horizontal="left" vertical="center"/>
    </xf>
    <xf numFmtId="0" fontId="34" fillId="49" borderId="0" xfId="0" applyFont="1" applyFill="1"/>
    <xf numFmtId="257" fontId="245" fillId="49" borderId="0" xfId="0" applyNumberFormat="1" applyFont="1" applyFill="1"/>
    <xf numFmtId="171" fontId="216" fillId="98" borderId="0" xfId="0" applyNumberFormat="1" applyFont="1" applyFill="1" applyAlignment="1">
      <alignment horizontal="center" vertical="center" wrapText="1"/>
    </xf>
    <xf numFmtId="259" fontId="246" fillId="49" borderId="0" xfId="0" applyNumberFormat="1" applyFont="1" applyFill="1" applyAlignment="1">
      <alignment horizontal="center" vertical="center"/>
    </xf>
    <xf numFmtId="262" fontId="246" fillId="49" borderId="0" xfId="20792" applyNumberFormat="1" applyFont="1" applyFill="1" applyBorder="1" applyAlignment="1">
      <alignment horizontal="center" vertical="center"/>
    </xf>
    <xf numFmtId="262" fontId="238" fillId="49" borderId="0" xfId="20792" applyNumberFormat="1" applyFont="1" applyFill="1" applyBorder="1" applyAlignment="1">
      <alignment horizontal="center" vertical="center"/>
    </xf>
    <xf numFmtId="259" fontId="246" fillId="98" borderId="1" xfId="0" applyNumberFormat="1" applyFont="1" applyFill="1" applyBorder="1" applyAlignment="1">
      <alignment horizontal="center" vertical="center"/>
    </xf>
    <xf numFmtId="259" fontId="246" fillId="98" borderId="1" xfId="0" applyNumberFormat="1" applyFont="1" applyFill="1" applyBorder="1" applyAlignment="1">
      <alignment horizontal="left" vertical="center"/>
    </xf>
    <xf numFmtId="259" fontId="246" fillId="98" borderId="13" xfId="0" applyNumberFormat="1" applyFont="1" applyFill="1" applyBorder="1" applyAlignment="1">
      <alignment horizontal="center" vertical="center"/>
    </xf>
    <xf numFmtId="172" fontId="252" fillId="49" borderId="0" xfId="20792" quotePrefix="1" applyNumberFormat="1" applyFont="1" applyFill="1" applyBorder="1" applyAlignment="1">
      <alignment horizontal="center"/>
    </xf>
    <xf numFmtId="264" fontId="256" fillId="49" borderId="3" xfId="34681" applyNumberFormat="1" applyFont="1" applyFill="1" applyBorder="1" applyAlignment="1">
      <alignment horizontal="center"/>
    </xf>
    <xf numFmtId="267" fontId="0" fillId="49" borderId="0" xfId="20794" applyNumberFormat="1" applyFont="1" applyFill="1" applyBorder="1"/>
    <xf numFmtId="266" fontId="256" fillId="49" borderId="3" xfId="34681" applyNumberFormat="1" applyFont="1" applyFill="1" applyBorder="1" applyAlignment="1">
      <alignment horizontal="center"/>
    </xf>
    <xf numFmtId="257" fontId="0" fillId="49" borderId="60" xfId="0" applyNumberFormat="1" applyFill="1" applyBorder="1"/>
    <xf numFmtId="259" fontId="239" fillId="49" borderId="59" xfId="0" applyNumberFormat="1" applyFont="1" applyFill="1" applyBorder="1" applyAlignment="1">
      <alignment horizontal="center" vertical="center"/>
    </xf>
    <xf numFmtId="0" fontId="3" fillId="49" borderId="0" xfId="0" applyFont="1" applyFill="1"/>
    <xf numFmtId="257" fontId="0" fillId="49" borderId="0" xfId="0" applyNumberFormat="1" applyFill="1"/>
    <xf numFmtId="268" fontId="216" fillId="98" borderId="0" xfId="34681" applyNumberFormat="1" applyFont="1" applyFill="1" applyAlignment="1">
      <alignment horizontal="center"/>
    </xf>
    <xf numFmtId="263" fontId="0" fillId="49" borderId="0" xfId="0" applyNumberFormat="1" applyFill="1"/>
    <xf numFmtId="263" fontId="36" fillId="49" borderId="0" xfId="0" applyNumberFormat="1" applyFont="1" applyFill="1"/>
    <xf numFmtId="171" fontId="239" fillId="49" borderId="3" xfId="0" applyNumberFormat="1" applyFont="1" applyFill="1" applyBorder="1" applyAlignment="1">
      <alignment horizontal="center" vertical="center"/>
    </xf>
    <xf numFmtId="269"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0" fontId="239" fillId="49" borderId="60" xfId="20792" applyNumberFormat="1" applyFont="1" applyFill="1" applyBorder="1" applyAlignment="1">
      <alignment horizontal="center" vertical="center"/>
    </xf>
    <xf numFmtId="270" fontId="238" fillId="49" borderId="60" xfId="20792" applyNumberFormat="1" applyFont="1" applyFill="1" applyBorder="1" applyAlignment="1">
      <alignment horizontal="center" vertical="center"/>
    </xf>
    <xf numFmtId="270" fontId="239" fillId="49" borderId="59" xfId="20792" applyNumberFormat="1" applyFont="1" applyFill="1" applyBorder="1" applyAlignment="1">
      <alignment horizontal="center" vertical="center"/>
    </xf>
    <xf numFmtId="270" fontId="216" fillId="98" borderId="0" xfId="20792" applyNumberFormat="1" applyFont="1" applyFill="1" applyBorder="1" applyAlignment="1">
      <alignment horizontal="center" vertical="center"/>
    </xf>
    <xf numFmtId="270" fontId="246" fillId="98" borderId="1" xfId="20792" applyNumberFormat="1" applyFont="1" applyFill="1" applyBorder="1" applyAlignment="1">
      <alignment horizontal="center" vertical="center"/>
    </xf>
    <xf numFmtId="270" fontId="238" fillId="49" borderId="61" xfId="20792" applyNumberFormat="1" applyFont="1" applyFill="1" applyBorder="1" applyAlignment="1">
      <alignment horizontal="center" vertical="center"/>
    </xf>
    <xf numFmtId="270" fontId="256" fillId="49" borderId="3" xfId="34681" applyNumberFormat="1" applyFont="1" applyFill="1" applyBorder="1" applyAlignment="1">
      <alignment horizontal="center"/>
    </xf>
    <xf numFmtId="270" fontId="256" fillId="49" borderId="0" xfId="34681" applyNumberFormat="1" applyFont="1" applyFill="1" applyAlignment="1">
      <alignment horizontal="center"/>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0" fontId="244" fillId="49" borderId="1" xfId="0" applyFont="1" applyFill="1" applyBorder="1" applyAlignment="1">
      <alignment vertical="center"/>
    </xf>
    <xf numFmtId="262" fontId="267" fillId="49" borderId="0" xfId="20792" applyNumberFormat="1" applyFont="1" applyFill="1" applyBorder="1" applyAlignment="1">
      <alignment horizontal="center" vertical="center"/>
    </xf>
    <xf numFmtId="262" fontId="267" fillId="49" borderId="57" xfId="20792" applyNumberFormat="1" applyFont="1" applyFill="1" applyBorder="1" applyAlignment="1">
      <alignment horizontal="center" vertical="center"/>
    </xf>
    <xf numFmtId="252" fontId="268" fillId="49" borderId="0" xfId="0" applyNumberFormat="1" applyFont="1" applyFill="1" applyAlignment="1">
      <alignment horizontal="center" vertical="center"/>
    </xf>
    <xf numFmtId="190" fontId="268" fillId="49" borderId="58" xfId="0" applyNumberFormat="1" applyFont="1" applyFill="1" applyBorder="1" applyAlignment="1">
      <alignment horizontal="center" vertical="center"/>
    </xf>
    <xf numFmtId="0" fontId="245" fillId="0" borderId="3" xfId="0" applyFont="1" applyBorder="1" applyAlignment="1">
      <alignment horizontal="left"/>
    </xf>
    <xf numFmtId="0" fontId="245" fillId="0" borderId="0" xfId="0" applyFont="1" applyAlignment="1">
      <alignment horizontal="left"/>
    </xf>
    <xf numFmtId="270" fontId="239" fillId="49" borderId="0" xfId="20792" applyNumberFormat="1" applyFont="1" applyFill="1" applyBorder="1" applyAlignment="1">
      <alignment horizontal="center" vertical="center"/>
    </xf>
    <xf numFmtId="182" fontId="34" fillId="49" borderId="0" xfId="0" applyNumberFormat="1" applyFont="1" applyFill="1"/>
    <xf numFmtId="271" fontId="0" fillId="49" borderId="0" xfId="0" applyNumberFormat="1" applyFill="1"/>
    <xf numFmtId="270" fontId="246" fillId="98" borderId="59" xfId="20792" applyNumberFormat="1" applyFont="1" applyFill="1" applyBorder="1" applyAlignment="1">
      <alignment horizontal="center" vertical="center"/>
    </xf>
    <xf numFmtId="259" fontId="246" fillId="98" borderId="0" xfId="0" applyNumberFormat="1" applyFont="1" applyFill="1" applyAlignment="1">
      <alignment horizontal="center" vertical="center"/>
    </xf>
    <xf numFmtId="263" fontId="34" fillId="49" borderId="0" xfId="0" applyNumberFormat="1" applyFont="1" applyFill="1"/>
    <xf numFmtId="172" fontId="252" fillId="0" borderId="3" xfId="20792" quotePrefix="1" applyNumberFormat="1" applyFont="1" applyFill="1" applyBorder="1" applyAlignment="1">
      <alignment horizontal="center"/>
    </xf>
    <xf numFmtId="0" fontId="239" fillId="49" borderId="1" xfId="0" applyFont="1" applyFill="1" applyBorder="1" applyAlignment="1">
      <alignment horizontal="left" vertical="center"/>
    </xf>
    <xf numFmtId="0" fontId="239" fillId="49" borderId="3" xfId="0" applyFont="1" applyFill="1" applyBorder="1" applyAlignment="1">
      <alignment horizontal="left" vertical="center"/>
    </xf>
    <xf numFmtId="270" fontId="216" fillId="100" borderId="0" xfId="20792" applyNumberFormat="1" applyFont="1" applyFill="1" applyBorder="1" applyAlignment="1">
      <alignment horizontal="center" vertical="center"/>
    </xf>
    <xf numFmtId="258" fontId="216" fillId="49" borderId="0" xfId="0" applyNumberFormat="1" applyFont="1" applyFill="1" applyAlignment="1">
      <alignment horizontal="center" vertical="center" wrapText="1"/>
    </xf>
    <xf numFmtId="259" fontId="262" fillId="100" borderId="59" xfId="0" applyNumberFormat="1" applyFont="1" applyFill="1" applyBorder="1" applyAlignment="1">
      <alignment horizontal="center" vertical="center"/>
    </xf>
    <xf numFmtId="257" fontId="263" fillId="49" borderId="0" xfId="0" applyNumberFormat="1" applyFont="1" applyFill="1" applyAlignment="1">
      <alignment horizontal="center" vertical="center"/>
    </xf>
    <xf numFmtId="257" fontId="265" fillId="49" borderId="0" xfId="0" applyNumberFormat="1" applyFont="1" applyFill="1" applyAlignment="1">
      <alignment horizontal="center" vertical="center"/>
    </xf>
    <xf numFmtId="257" fontId="263" fillId="49" borderId="57" xfId="0" applyNumberFormat="1" applyFont="1" applyFill="1" applyBorder="1" applyAlignment="1">
      <alignment horizontal="center" vertical="center"/>
    </xf>
    <xf numFmtId="272" fontId="250" fillId="49" borderId="61" xfId="0" applyNumberFormat="1" applyFont="1" applyFill="1" applyBorder="1" applyAlignment="1">
      <alignment horizontal="center" vertical="center"/>
    </xf>
    <xf numFmtId="272" fontId="251" fillId="49" borderId="61" xfId="0" applyNumberFormat="1" applyFont="1" applyFill="1" applyBorder="1" applyAlignment="1">
      <alignment horizontal="center" vertical="center"/>
    </xf>
    <xf numFmtId="0" fontId="245" fillId="49" borderId="13" xfId="0" applyFont="1" applyFill="1" applyBorder="1" applyAlignment="1">
      <alignment horizontal="left"/>
    </xf>
    <xf numFmtId="0" fontId="245" fillId="49" borderId="13" xfId="0" applyFont="1" applyFill="1" applyBorder="1" applyAlignment="1">
      <alignment horizontal="right"/>
    </xf>
    <xf numFmtId="270" fontId="256" fillId="49" borderId="13" xfId="34681" applyNumberFormat="1" applyFont="1" applyFill="1" applyBorder="1" applyAlignment="1">
      <alignment horizontal="center"/>
    </xf>
    <xf numFmtId="37" fontId="245" fillId="49" borderId="13" xfId="0" applyNumberFormat="1" applyFont="1" applyFill="1" applyBorder="1" applyAlignment="1">
      <alignment horizontal="center"/>
    </xf>
    <xf numFmtId="267" fontId="252" fillId="49" borderId="13" xfId="20794" quotePrefix="1" applyNumberFormat="1" applyFont="1" applyFill="1" applyBorder="1" applyAlignment="1">
      <alignment horizontal="center"/>
    </xf>
    <xf numFmtId="261" fontId="256" fillId="49" borderId="13" xfId="34681" applyNumberFormat="1" applyFont="1" applyFill="1" applyBorder="1" applyAlignment="1">
      <alignment horizontal="center"/>
    </xf>
    <xf numFmtId="264" fontId="245" fillId="49" borderId="0" xfId="0" applyNumberFormat="1" applyFont="1" applyFill="1"/>
    <xf numFmtId="0" fontId="245" fillId="49" borderId="62" xfId="0" applyFont="1" applyFill="1" applyBorder="1"/>
    <xf numFmtId="264" fontId="256" fillId="0" borderId="3" xfId="34681" applyNumberFormat="1" applyFont="1" applyBorder="1" applyAlignment="1">
      <alignment horizontal="center"/>
    </xf>
    <xf numFmtId="265" fontId="256" fillId="0" borderId="3" xfId="34681" applyNumberFormat="1" applyFont="1" applyBorder="1" applyAlignment="1">
      <alignment horizontal="center"/>
    </xf>
    <xf numFmtId="269" fontId="245" fillId="49" borderId="0" xfId="20794" applyNumberFormat="1" applyFont="1" applyFill="1"/>
    <xf numFmtId="267" fontId="250" fillId="49" borderId="0" xfId="20794" applyNumberFormat="1" applyFont="1" applyFill="1" applyBorder="1" applyAlignment="1">
      <alignment horizontal="center" vertical="center"/>
    </xf>
    <xf numFmtId="258" fontId="245" fillId="0" borderId="0" xfId="0" applyNumberFormat="1" applyFont="1"/>
    <xf numFmtId="252" fontId="252" fillId="101" borderId="3" xfId="0" applyNumberFormat="1" applyFont="1" applyFill="1" applyBorder="1" applyAlignment="1">
      <alignment horizontal="center"/>
    </xf>
    <xf numFmtId="264" fontId="256" fillId="101" borderId="3" xfId="34681" applyNumberFormat="1" applyFont="1" applyFill="1" applyBorder="1" applyAlignment="1">
      <alignment horizontal="center"/>
    </xf>
    <xf numFmtId="9" fontId="0" fillId="49" borderId="0" xfId="20792" applyFont="1" applyFill="1"/>
    <xf numFmtId="272" fontId="251" fillId="49" borderId="57" xfId="0" applyNumberFormat="1" applyFont="1" applyFill="1" applyBorder="1" applyAlignment="1">
      <alignment horizontal="center" vertical="center"/>
    </xf>
    <xf numFmtId="259" fontId="36" fillId="49" borderId="0" xfId="0" applyNumberFormat="1" applyFont="1" applyFill="1"/>
    <xf numFmtId="271" fontId="34" fillId="49" borderId="0" xfId="0" applyNumberFormat="1" applyFont="1" applyFill="1"/>
    <xf numFmtId="252" fontId="252" fillId="49" borderId="1" xfId="0" applyNumberFormat="1" applyFont="1" applyFill="1" applyBorder="1" applyAlignment="1">
      <alignment horizontal="center"/>
    </xf>
    <xf numFmtId="264" fontId="256" fillId="49" borderId="1" xfId="34681" applyNumberFormat="1" applyFont="1" applyFill="1" applyBorder="1" applyAlignment="1">
      <alignment horizontal="center"/>
    </xf>
    <xf numFmtId="171" fontId="250" fillId="49" borderId="3" xfId="0" applyNumberFormat="1" applyFont="1" applyFill="1" applyBorder="1" applyAlignment="1">
      <alignment horizontal="center" vertical="center"/>
    </xf>
    <xf numFmtId="273" fontId="268" fillId="49" borderId="0" xfId="0" applyNumberFormat="1" applyFont="1" applyFill="1" applyAlignment="1">
      <alignment horizontal="center" vertical="center"/>
    </xf>
    <xf numFmtId="41" fontId="269" fillId="49" borderId="0" xfId="20794" applyFont="1" applyFill="1" applyBorder="1" applyAlignment="1">
      <alignment horizontal="center" vertical="center"/>
    </xf>
    <xf numFmtId="10" fontId="34" fillId="49" borderId="0" xfId="20792" applyNumberFormat="1" applyFont="1" applyFill="1" applyBorder="1"/>
    <xf numFmtId="274" fontId="239" fillId="49" borderId="0" xfId="20792" applyNumberFormat="1" applyFont="1" applyFill="1" applyBorder="1" applyAlignment="1">
      <alignment horizontal="center" vertical="center"/>
    </xf>
    <xf numFmtId="9" fontId="245" fillId="49" borderId="0" xfId="0" applyNumberFormat="1" applyFont="1" applyFill="1"/>
    <xf numFmtId="172" fontId="252" fillId="0" borderId="13" xfId="20792" quotePrefix="1" applyNumberFormat="1" applyFont="1" applyFill="1" applyBorder="1" applyAlignment="1">
      <alignment horizontal="center"/>
    </xf>
    <xf numFmtId="252" fontId="252" fillId="0" borderId="3" xfId="0" applyNumberFormat="1" applyFont="1" applyBorder="1" applyAlignment="1">
      <alignment horizontal="center"/>
    </xf>
    <xf numFmtId="270" fontId="256" fillId="0" borderId="3" xfId="34681" applyNumberFormat="1" applyFont="1" applyBorder="1" applyAlignment="1">
      <alignment horizontal="center"/>
    </xf>
    <xf numFmtId="41" fontId="245" fillId="49" borderId="0" xfId="20794" applyFont="1" applyFill="1" applyAlignment="1">
      <alignment horizontal="center"/>
    </xf>
    <xf numFmtId="41" fontId="245" fillId="49" borderId="0" xfId="0" applyNumberFormat="1" applyFont="1" applyFill="1"/>
    <xf numFmtId="9" fontId="245" fillId="49" borderId="0" xfId="20792" applyFont="1" applyFill="1"/>
    <xf numFmtId="0" fontId="261" fillId="98" borderId="0" xfId="0" applyFont="1" applyFill="1" applyAlignment="1">
      <alignment vertical="center"/>
    </xf>
    <xf numFmtId="0" fontId="261" fillId="98" borderId="0" xfId="0" applyFont="1" applyFill="1" applyAlignment="1">
      <alignment horizontal="center" vertical="center" wrapText="1"/>
    </xf>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41" fillId="98" borderId="0" xfId="0" applyFont="1" applyFill="1" applyAlignment="1">
      <alignment horizontal="center" vertical="center"/>
    </xf>
    <xf numFmtId="0" fontId="241" fillId="99" borderId="0" xfId="0" applyFont="1" applyFill="1" applyAlignment="1">
      <alignment horizontal="center"/>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3" fontId="252" fillId="49" borderId="13" xfId="0" applyNumberFormat="1" applyFont="1" applyFill="1" applyBorder="1" applyAlignment="1">
      <alignment horizontal="center" vertical="center"/>
    </xf>
    <xf numFmtId="263" fontId="252" fillId="49" borderId="1" xfId="0" applyNumberFormat="1" applyFont="1" applyFill="1" applyBorder="1" applyAlignment="1">
      <alignment horizontal="center" vertical="center"/>
    </xf>
    <xf numFmtId="263" fontId="244" fillId="49" borderId="13" xfId="0" applyNumberFormat="1" applyFont="1" applyFill="1" applyBorder="1" applyAlignment="1">
      <alignment horizontal="center" vertical="center"/>
    </xf>
    <xf numFmtId="263"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4" fillId="49" borderId="13" xfId="20792" applyNumberFormat="1" applyFont="1" applyFill="1" applyBorder="1" applyAlignment="1">
      <alignment horizontal="center" vertical="center"/>
    </xf>
    <xf numFmtId="172" fontId="244"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1" fontId="250" fillId="0" borderId="0" xfId="0" applyNumberFormat="1" applyFont="1" applyAlignment="1">
      <alignment horizontal="center" vertical="center"/>
    </xf>
    <xf numFmtId="171" fontId="239" fillId="49" borderId="0" xfId="0" applyNumberFormat="1" applyFont="1" applyFill="1" applyAlignment="1">
      <alignment horizontal="center" vertical="center"/>
    </xf>
    <xf numFmtId="172" fontId="250" fillId="49" borderId="0" xfId="20792" applyNumberFormat="1" applyFont="1" applyFill="1" applyAlignment="1">
      <alignment horizontal="center" vertical="center"/>
    </xf>
    <xf numFmtId="0" fontId="266"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39" fillId="49" borderId="13" xfId="20792" applyNumberFormat="1" applyFont="1" applyFill="1" applyBorder="1" applyAlignment="1">
      <alignment horizontal="center" vertical="center"/>
    </xf>
    <xf numFmtId="172" fontId="239" fillId="49" borderId="0" xfId="20792" applyNumberFormat="1" applyFont="1" applyFill="1" applyAlignment="1">
      <alignment horizontal="center" vertical="center"/>
    </xf>
    <xf numFmtId="172" fontId="239" fillId="49" borderId="1" xfId="20792"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263" fontId="250" fillId="49" borderId="13" xfId="0" applyNumberFormat="1" applyFont="1" applyFill="1" applyBorder="1" applyAlignment="1">
      <alignment horizontal="center" vertical="center"/>
    </xf>
    <xf numFmtId="263" fontId="250" fillId="49" borderId="1" xfId="0" applyNumberFormat="1" applyFont="1" applyFill="1" applyBorder="1" applyAlignment="1">
      <alignment horizontal="center" vertical="center"/>
    </xf>
    <xf numFmtId="263" fontId="239" fillId="49" borderId="13" xfId="0" applyNumberFormat="1" applyFont="1" applyFill="1" applyBorder="1" applyAlignment="1">
      <alignment horizontal="center" vertical="center"/>
    </xf>
    <xf numFmtId="263"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58" fillId="49" borderId="0" xfId="0" applyFont="1" applyFill="1" applyAlignment="1">
      <alignment horizontal="left" vertical="top" wrapText="1"/>
    </xf>
  </cellXfs>
  <cellStyles count="34689">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8"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0F243E"/>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107316</xdr:colOff>
      <xdr:row>1</xdr:row>
      <xdr:rowOff>149225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419100</xdr:colOff>
      <xdr:row>6</xdr:row>
      <xdr:rowOff>155498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63500</xdr:colOff>
      <xdr:row>5</xdr:row>
      <xdr:rowOff>29074</xdr:rowOff>
    </xdr:from>
    <xdr:ext cx="1727200" cy="332561"/>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3500" y="895849"/>
          <a:ext cx="1727200" cy="332561"/>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H14"/>
  <sheetViews>
    <sheetView workbookViewId="0">
      <selection activeCell="C8" sqref="C8:F14"/>
    </sheetView>
  </sheetViews>
  <sheetFormatPr baseColWidth="10" defaultColWidth="9.08984375" defaultRowHeight="13"/>
  <cols>
    <col min="1" max="1" width="19.7265625" style="8" customWidth="1"/>
    <col min="2" max="2" width="8" style="8" customWidth="1"/>
    <col min="3" max="4" width="9.6328125" style="8" customWidth="1"/>
    <col min="5" max="5" width="7" style="8" customWidth="1"/>
    <col min="6" max="6" width="7.54296875" style="8" bestFit="1" customWidth="1"/>
    <col min="7" max="8" width="9.08984375" style="8"/>
    <col min="9" max="9" width="12" style="8" bestFit="1" customWidth="1"/>
    <col min="10" max="16384" width="9.08984375" style="8"/>
  </cols>
  <sheetData>
    <row r="1" spans="1:8" ht="15" customHeight="1">
      <c r="A1" s="22" t="s">
        <v>70</v>
      </c>
      <c r="B1" s="22"/>
      <c r="C1" s="207" t="s">
        <v>131</v>
      </c>
      <c r="D1" s="207"/>
      <c r="E1" s="210" t="s">
        <v>5</v>
      </c>
      <c r="F1" s="210"/>
    </row>
    <row r="2" spans="1:8" ht="15" customHeight="1">
      <c r="A2" s="22"/>
      <c r="B2" s="22"/>
      <c r="C2" s="22">
        <v>2025</v>
      </c>
      <c r="D2" s="22">
        <v>2024</v>
      </c>
      <c r="E2" s="35" t="s">
        <v>7</v>
      </c>
      <c r="F2" s="36" t="s">
        <v>68</v>
      </c>
    </row>
    <row r="3" spans="1:8">
      <c r="A3" s="16" t="s">
        <v>82</v>
      </c>
      <c r="B3" s="32" t="s">
        <v>20</v>
      </c>
      <c r="C3" s="167">
        <f>+'Estado de Resultado'!B8</f>
        <v>309.05200000000002</v>
      </c>
      <c r="D3" s="168">
        <f>+'Estado de Resultado'!C8</f>
        <v>765.52499999999998</v>
      </c>
      <c r="E3" s="149">
        <f>+C3/D3-1</f>
        <v>-0.59628751510401357</v>
      </c>
      <c r="F3" s="151">
        <f>+C3-D3</f>
        <v>-456.47299999999996</v>
      </c>
    </row>
    <row r="4" spans="1:8">
      <c r="A4" s="27" t="s">
        <v>72</v>
      </c>
      <c r="B4" s="33" t="s">
        <v>20</v>
      </c>
      <c r="C4" s="169">
        <f>+'Estado de Resultado'!B11</f>
        <v>213.09100000000001</v>
      </c>
      <c r="D4" s="188">
        <f>+'Estado de Resultado'!C11</f>
        <v>388.34500000000003</v>
      </c>
      <c r="E4" s="150">
        <f>+C4/D4-1</f>
        <v>-0.45128429617994315</v>
      </c>
      <c r="F4" s="194">
        <f>+C4-D4</f>
        <v>-175.25400000000002</v>
      </c>
      <c r="H4" s="114"/>
    </row>
    <row r="5" spans="1:8">
      <c r="F5" s="179"/>
      <c r="H5" s="114"/>
    </row>
    <row r="6" spans="1:8" ht="15" customHeight="1">
      <c r="A6" s="21" t="s">
        <v>69</v>
      </c>
      <c r="B6" s="21"/>
      <c r="C6" s="208" t="s">
        <v>131</v>
      </c>
      <c r="D6" s="208"/>
      <c r="E6" s="209" t="s">
        <v>5</v>
      </c>
      <c r="F6" s="209"/>
    </row>
    <row r="7" spans="1:8" ht="15" customHeight="1">
      <c r="A7" s="21"/>
      <c r="B7" s="21"/>
      <c r="C7" s="21">
        <v>2025</v>
      </c>
      <c r="D7" s="21">
        <v>2024</v>
      </c>
      <c r="E7" s="37" t="s">
        <v>7</v>
      </c>
      <c r="F7" s="38" t="s">
        <v>68</v>
      </c>
    </row>
    <row r="8" spans="1:8">
      <c r="A8" s="8" t="s">
        <v>57</v>
      </c>
      <c r="B8" s="32" t="s">
        <v>20</v>
      </c>
      <c r="C8" s="25">
        <f>+'Hapag-LLoyd'!C8</f>
        <v>21051.282121799999</v>
      </c>
      <c r="D8" s="26">
        <f>+'Hapag-LLoyd'!D8</f>
        <v>20673.186970369999</v>
      </c>
      <c r="E8" s="24">
        <f>+'Hapag-LLoyd'!E8</f>
        <v>1.8289156479448732E-2</v>
      </c>
      <c r="F8" s="151">
        <f>+'Hapag-LLoyd'!F8</f>
        <v>378.09515142999953</v>
      </c>
    </row>
    <row r="9" spans="1:8">
      <c r="A9" s="8" t="s">
        <v>1</v>
      </c>
      <c r="B9" s="32" t="s">
        <v>20</v>
      </c>
      <c r="C9" s="25">
        <f>+'Hapag-LLoyd'!C11</f>
        <v>3602</v>
      </c>
      <c r="D9" s="26">
        <f>+'Hapag-LLoyd'!D11</f>
        <v>5029</v>
      </c>
      <c r="E9" s="24">
        <f>+'Hapag-LLoyd'!E11</f>
        <v>-0.28375422549214557</v>
      </c>
      <c r="F9" s="151">
        <f>+'Hapag-LLoyd'!F11</f>
        <v>-1427</v>
      </c>
    </row>
    <row r="10" spans="1:8">
      <c r="A10" s="8" t="s">
        <v>2</v>
      </c>
      <c r="B10" s="32" t="s">
        <v>20</v>
      </c>
      <c r="C10" s="25">
        <f>+'Hapag-LLoyd'!C12</f>
        <v>1073.13990427</v>
      </c>
      <c r="D10" s="26">
        <f>+'Hapag-LLoyd'!D12</f>
        <v>2788.0698846199998</v>
      </c>
      <c r="E10" s="24">
        <f>+'Hapag-LLoyd'!E12</f>
        <v>-0.61509576564424473</v>
      </c>
      <c r="F10" s="151">
        <f>+'Hapag-LLoyd'!F12</f>
        <v>-1714.9299803499998</v>
      </c>
    </row>
    <row r="11" spans="1:8">
      <c r="A11" s="8" t="s">
        <v>72</v>
      </c>
      <c r="B11" s="32" t="s">
        <v>20</v>
      </c>
      <c r="C11" s="25">
        <f>+'Hapag-LLoyd'!C13</f>
        <v>1044.17307499</v>
      </c>
      <c r="D11" s="26">
        <f>+'Hapag-LLoyd'!D13</f>
        <v>2587.5204071100002</v>
      </c>
      <c r="E11" s="24">
        <f>+'Hapag-LLoyd'!E13</f>
        <v>-0.59645803290253618</v>
      </c>
      <c r="F11" s="151">
        <f>+'Hapag-LLoyd'!F13</f>
        <v>-1543.3473321200001</v>
      </c>
    </row>
    <row r="12" spans="1:8">
      <c r="A12" s="8" t="s">
        <v>83</v>
      </c>
      <c r="B12" s="32" t="s">
        <v>71</v>
      </c>
      <c r="C12" s="25">
        <f>+'Hapag-LLoyd'!C6</f>
        <v>1376</v>
      </c>
      <c r="D12" s="26">
        <f>+'Hapag-LLoyd'!D6</f>
        <v>1492</v>
      </c>
      <c r="E12" s="197">
        <f>+'Hapag-LLoyd'!E6</f>
        <v>-7.7747989276139462E-2</v>
      </c>
      <c r="F12" s="151">
        <f>+'Hapag-LLoyd'!F6</f>
        <v>-116</v>
      </c>
    </row>
    <row r="13" spans="1:8">
      <c r="A13" s="8" t="s">
        <v>56</v>
      </c>
      <c r="B13" s="32" t="s">
        <v>73</v>
      </c>
      <c r="C13" s="25">
        <f>+'Hapag-LLoyd'!C7</f>
        <v>13486</v>
      </c>
      <c r="D13" s="26">
        <f>+'Hapag-LLoyd'!D7</f>
        <v>12467</v>
      </c>
      <c r="E13" s="197">
        <f>+'Hapag-LLoyd'!E7</f>
        <v>8.173578246570945E-2</v>
      </c>
      <c r="F13" s="151">
        <f>+'Hapag-LLoyd'!F7</f>
        <v>1019</v>
      </c>
    </row>
    <row r="14" spans="1:8">
      <c r="A14" s="28" t="s">
        <v>94</v>
      </c>
      <c r="B14" s="34" t="str">
        <f>+'Hapag-LLoyd'!B10</f>
        <v>US$/ton</v>
      </c>
      <c r="C14" s="29">
        <f>+'Hapag-LLoyd'!C10</f>
        <v>528</v>
      </c>
      <c r="D14" s="30">
        <f>+'Hapag-LLoyd'!D10</f>
        <v>588</v>
      </c>
      <c r="E14" s="31">
        <f>+'Hapag-LLoyd'!E10</f>
        <v>-0.10204081632653061</v>
      </c>
      <c r="F14" s="152">
        <f>+'Hapag-LLoyd'!F10</f>
        <v>-60</v>
      </c>
    </row>
  </sheetData>
  <mergeCells count="4">
    <mergeCell ref="C1:D1"/>
    <mergeCell ref="C6:D6"/>
    <mergeCell ref="E6:F6"/>
    <mergeCell ref="E1:F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5"/>
  <sheetViews>
    <sheetView tabSelected="1" topLeftCell="A8" workbookViewId="0">
      <selection activeCell="I10" sqref="I10"/>
    </sheetView>
  </sheetViews>
  <sheetFormatPr baseColWidth="10" defaultColWidth="9.08984375" defaultRowHeight="13"/>
  <cols>
    <col min="1" max="1" width="56.90625" style="8" customWidth="1"/>
    <col min="2" max="2" width="10.6328125" style="8" bestFit="1" customWidth="1"/>
    <col min="3" max="4" width="11" style="100" customWidth="1"/>
    <col min="5" max="5" width="7.54296875" style="8" customWidth="1"/>
    <col min="6" max="6" width="6.453125" style="8" customWidth="1"/>
    <col min="7" max="8" width="9.08984375" style="8"/>
    <col min="9" max="9" width="11.08984375" style="8" customWidth="1"/>
    <col min="10" max="10" width="9.08984375" style="8"/>
    <col min="11" max="11" width="10.1796875" style="8" bestFit="1" customWidth="1"/>
    <col min="12" max="16384" width="9.08984375" style="8"/>
  </cols>
  <sheetData>
    <row r="1" spans="1:14" ht="14.5">
      <c r="A1" s="249" t="s">
        <v>65</v>
      </c>
      <c r="B1" s="90"/>
      <c r="C1" s="211" t="s">
        <v>136</v>
      </c>
      <c r="D1" s="211"/>
      <c r="E1" s="222" t="s">
        <v>5</v>
      </c>
      <c r="F1" s="222"/>
    </row>
    <row r="2" spans="1:14" ht="14.5">
      <c r="A2" s="249"/>
      <c r="B2" s="91"/>
      <c r="C2" s="72">
        <v>2025</v>
      </c>
      <c r="D2" s="72">
        <v>2024</v>
      </c>
      <c r="E2" s="92" t="s">
        <v>7</v>
      </c>
      <c r="F2" s="93" t="s">
        <v>68</v>
      </c>
    </row>
    <row r="3" spans="1:14" ht="15" customHeight="1">
      <c r="A3" s="96" t="s">
        <v>52</v>
      </c>
      <c r="B3" s="97"/>
      <c r="C3" s="200">
        <v>301</v>
      </c>
      <c r="D3" s="123">
        <v>292</v>
      </c>
      <c r="E3" s="142">
        <f>+C3/D3-1</f>
        <v>3.082191780821919E-2</v>
      </c>
      <c r="F3" s="108">
        <f>+C3-D3</f>
        <v>9</v>
      </c>
    </row>
    <row r="4" spans="1:14" ht="15" customHeight="1">
      <c r="A4" s="18" t="s">
        <v>53</v>
      </c>
      <c r="B4" s="19" t="s">
        <v>0</v>
      </c>
      <c r="C4" s="200">
        <v>2450</v>
      </c>
      <c r="D4" s="123">
        <v>2346</v>
      </c>
      <c r="E4" s="143">
        <f t="shared" ref="E4:E14" si="0">+C4/D4-1</f>
        <v>4.4330775788576249E-2</v>
      </c>
      <c r="F4" s="108">
        <f t="shared" ref="F4:F14" si="1">+C4-D4</f>
        <v>104</v>
      </c>
    </row>
    <row r="5" spans="1:14" ht="15" customHeight="1">
      <c r="A5" s="98" t="s">
        <v>54</v>
      </c>
      <c r="B5" s="97" t="s">
        <v>0</v>
      </c>
      <c r="C5" s="200">
        <v>3708</v>
      </c>
      <c r="D5" s="123">
        <v>3554</v>
      </c>
      <c r="E5" s="142">
        <f t="shared" si="0"/>
        <v>4.3331457512661764E-2</v>
      </c>
      <c r="F5" s="108">
        <f t="shared" si="1"/>
        <v>154</v>
      </c>
      <c r="L5" s="146"/>
    </row>
    <row r="6" spans="1:14" ht="15" customHeight="1">
      <c r="A6" s="98" t="s">
        <v>55</v>
      </c>
      <c r="B6" s="97" t="s">
        <v>71</v>
      </c>
      <c r="C6" s="200">
        <v>1376</v>
      </c>
      <c r="D6" s="123">
        <v>1492</v>
      </c>
      <c r="E6" s="142">
        <f t="shared" si="0"/>
        <v>-7.7747989276139462E-2</v>
      </c>
      <c r="F6" s="108">
        <f t="shared" si="1"/>
        <v>-116</v>
      </c>
      <c r="J6" s="204"/>
    </row>
    <row r="7" spans="1:14" ht="15" customHeight="1">
      <c r="A7" s="98" t="s">
        <v>56</v>
      </c>
      <c r="B7" s="19" t="s">
        <v>0</v>
      </c>
      <c r="C7" s="200">
        <v>13486</v>
      </c>
      <c r="D7" s="123">
        <v>12467</v>
      </c>
      <c r="E7" s="143">
        <f t="shared" si="0"/>
        <v>8.173578246570945E-2</v>
      </c>
      <c r="F7" s="108">
        <f t="shared" si="1"/>
        <v>1019</v>
      </c>
    </row>
    <row r="8" spans="1:14" ht="15" customHeight="1">
      <c r="A8" s="98" t="s">
        <v>57</v>
      </c>
      <c r="B8" s="97" t="s">
        <v>6</v>
      </c>
      <c r="C8" s="106">
        <v>21051.282121799999</v>
      </c>
      <c r="D8" s="123">
        <v>20673.186970369999</v>
      </c>
      <c r="E8" s="142">
        <f t="shared" si="0"/>
        <v>1.8289156479448732E-2</v>
      </c>
      <c r="F8" s="108">
        <f t="shared" si="1"/>
        <v>378.09515142999953</v>
      </c>
      <c r="I8" s="204"/>
      <c r="J8" s="103"/>
      <c r="K8" s="103"/>
    </row>
    <row r="9" spans="1:14" ht="15" customHeight="1">
      <c r="A9" s="98" t="s">
        <v>137</v>
      </c>
      <c r="B9" s="97" t="s">
        <v>6</v>
      </c>
      <c r="C9" s="106">
        <v>15552.145110520001</v>
      </c>
      <c r="D9" s="123">
        <v>13916.44963386</v>
      </c>
      <c r="E9" s="142">
        <f t="shared" si="0"/>
        <v>0.11753683731806164</v>
      </c>
      <c r="F9" s="108">
        <f t="shared" si="1"/>
        <v>1635.6954766600011</v>
      </c>
      <c r="I9" s="204"/>
      <c r="J9" s="103"/>
      <c r="K9" s="103"/>
    </row>
    <row r="10" spans="1:14" ht="15" customHeight="1">
      <c r="A10" s="98" t="s">
        <v>97</v>
      </c>
      <c r="B10" s="19" t="s">
        <v>84</v>
      </c>
      <c r="C10" s="200">
        <v>528</v>
      </c>
      <c r="D10" s="123">
        <v>588</v>
      </c>
      <c r="E10" s="142">
        <f>+C10/D10-1</f>
        <v>-0.10204081632653061</v>
      </c>
      <c r="F10" s="108">
        <f>+C10-D10</f>
        <v>-60</v>
      </c>
      <c r="I10" s="204"/>
      <c r="J10" s="103"/>
      <c r="K10" s="103"/>
      <c r="L10" s="146"/>
    </row>
    <row r="11" spans="1:14" ht="15" customHeight="1">
      <c r="A11" s="98" t="s">
        <v>1</v>
      </c>
      <c r="B11" s="97" t="s">
        <v>6</v>
      </c>
      <c r="C11" s="200">
        <v>3602</v>
      </c>
      <c r="D11" s="123">
        <v>5029</v>
      </c>
      <c r="E11" s="201">
        <f t="shared" si="0"/>
        <v>-0.28375422549214557</v>
      </c>
      <c r="F11" s="108">
        <f t="shared" si="1"/>
        <v>-1427</v>
      </c>
      <c r="H11" s="184"/>
      <c r="I11" s="204"/>
      <c r="J11" s="103"/>
      <c r="K11" s="103"/>
    </row>
    <row r="12" spans="1:14" ht="15" customHeight="1">
      <c r="A12" s="98" t="s">
        <v>2</v>
      </c>
      <c r="B12" s="97" t="s">
        <v>6</v>
      </c>
      <c r="C12" s="106">
        <v>1073.13990427</v>
      </c>
      <c r="D12" s="123">
        <v>2788.0698846199998</v>
      </c>
      <c r="E12" s="142">
        <f t="shared" si="0"/>
        <v>-0.61509576564424473</v>
      </c>
      <c r="F12" s="108">
        <f t="shared" si="1"/>
        <v>-1714.9299803499998</v>
      </c>
      <c r="I12" s="204"/>
      <c r="J12" s="103"/>
      <c r="K12" s="202"/>
      <c r="L12" s="19"/>
    </row>
    <row r="13" spans="1:14" ht="15" customHeight="1">
      <c r="A13" s="18" t="s">
        <v>67</v>
      </c>
      <c r="B13" s="97" t="s">
        <v>6</v>
      </c>
      <c r="C13" s="106">
        <v>1044.17307499</v>
      </c>
      <c r="D13" s="123">
        <v>2587.5204071100002</v>
      </c>
      <c r="E13" s="143">
        <f t="shared" si="0"/>
        <v>-0.59645803290253618</v>
      </c>
      <c r="F13" s="108">
        <f t="shared" si="1"/>
        <v>-1543.3473321200001</v>
      </c>
      <c r="I13" s="204"/>
      <c r="J13" s="103"/>
      <c r="K13" s="103"/>
      <c r="M13" s="146"/>
      <c r="N13" s="146"/>
    </row>
    <row r="14" spans="1:14" ht="15" hidden="1" customHeight="1">
      <c r="A14" s="98" t="s">
        <v>95</v>
      </c>
      <c r="B14" s="97" t="s">
        <v>6</v>
      </c>
      <c r="C14" s="185">
        <v>3095.8549224499998</v>
      </c>
      <c r="D14" s="186">
        <v>4987.2490317700003</v>
      </c>
      <c r="E14" s="142">
        <f t="shared" si="0"/>
        <v>-0.37924597253342596</v>
      </c>
      <c r="F14" s="108">
        <f t="shared" si="1"/>
        <v>-1891.3941093200006</v>
      </c>
      <c r="I14" s="204"/>
      <c r="J14" s="103"/>
      <c r="K14" s="103"/>
      <c r="M14" s="146"/>
      <c r="N14" s="146"/>
    </row>
    <row r="15" spans="1:14" ht="14.5">
      <c r="A15" s="94" t="s">
        <v>64</v>
      </c>
      <c r="B15" s="95"/>
      <c r="C15" s="99"/>
      <c r="D15" s="99"/>
      <c r="E15" s="130"/>
      <c r="F15" s="101"/>
      <c r="J15" s="103"/>
      <c r="K15" s="203"/>
    </row>
    <row r="16" spans="1:14" ht="15" customHeight="1">
      <c r="A16" s="98" t="s">
        <v>60</v>
      </c>
      <c r="B16" s="97"/>
      <c r="C16" s="161">
        <f>+C11/C8</f>
        <v>0.17110596775812956</v>
      </c>
      <c r="D16" s="125">
        <f>+D11/D8</f>
        <v>0.24326196087752952</v>
      </c>
      <c r="E16" s="142">
        <f>+C16-D16</f>
        <v>-7.2155993119399964E-2</v>
      </c>
      <c r="F16" s="111"/>
      <c r="K16" s="103"/>
    </row>
    <row r="17" spans="1:11" ht="15" customHeight="1">
      <c r="A17" s="98" t="s">
        <v>61</v>
      </c>
      <c r="B17" s="97"/>
      <c r="C17" s="161">
        <f>+C12/C8</f>
        <v>5.097741306495971E-2</v>
      </c>
      <c r="D17" s="125">
        <f>+D12/D8</f>
        <v>0.13486405790340997</v>
      </c>
      <c r="E17" s="142">
        <f>+C17-D17</f>
        <v>-8.3886644838450264E-2</v>
      </c>
      <c r="F17" s="111"/>
      <c r="K17" s="203"/>
    </row>
    <row r="18" spans="1:11" ht="15" customHeight="1">
      <c r="A18" s="172" t="s">
        <v>122</v>
      </c>
      <c r="B18" s="173"/>
      <c r="C18" s="199">
        <v>4.5999999999999999E-2</v>
      </c>
      <c r="D18" s="125">
        <v>0.14000000000000001</v>
      </c>
      <c r="E18" s="174">
        <f>+C18-D18</f>
        <v>-9.4000000000000014E-2</v>
      </c>
      <c r="F18" s="175"/>
    </row>
    <row r="19" spans="1:11">
      <c r="A19" s="172"/>
      <c r="B19" s="173"/>
      <c r="C19" s="176"/>
      <c r="D19" s="176"/>
      <c r="E19" s="177"/>
      <c r="F19" s="175"/>
    </row>
    <row r="20" spans="1:11" ht="12.75" customHeight="1">
      <c r="A20" s="212" t="s">
        <v>63</v>
      </c>
      <c r="B20" s="95"/>
      <c r="C20" s="211" t="s">
        <v>132</v>
      </c>
      <c r="D20" s="211" t="s">
        <v>116</v>
      </c>
      <c r="E20" s="222" t="s">
        <v>5</v>
      </c>
      <c r="F20" s="222"/>
    </row>
    <row r="21" spans="1:11" ht="33" customHeight="1">
      <c r="A21" s="212"/>
      <c r="B21" s="95"/>
      <c r="C21" s="221"/>
      <c r="D21" s="221"/>
      <c r="E21" s="110" t="s">
        <v>7</v>
      </c>
      <c r="F21" s="109" t="s">
        <v>68</v>
      </c>
    </row>
    <row r="22" spans="1:11" ht="15" customHeight="1">
      <c r="A22" s="153" t="s">
        <v>58</v>
      </c>
      <c r="B22" s="97" t="s">
        <v>6</v>
      </c>
      <c r="C22" s="106">
        <v>33984.628356740002</v>
      </c>
      <c r="D22" s="123">
        <v>34939.892223360002</v>
      </c>
      <c r="E22" s="143">
        <f>+C22/D22-1</f>
        <v>-2.7340206446925808E-2</v>
      </c>
      <c r="F22" s="108">
        <f>+C22-D22</f>
        <v>-955.26386662000004</v>
      </c>
      <c r="G22" s="178"/>
    </row>
    <row r="23" spans="1:11" ht="15" customHeight="1">
      <c r="A23" s="154" t="s">
        <v>36</v>
      </c>
      <c r="B23" s="97" t="s">
        <v>6</v>
      </c>
      <c r="C23" s="106">
        <v>12837.865922600002</v>
      </c>
      <c r="D23" s="123">
        <v>13254.76614521</v>
      </c>
      <c r="E23" s="142">
        <f>+C23/D23-1</f>
        <v>-3.1452853867260266E-2</v>
      </c>
      <c r="F23" s="108">
        <f>+C23-D23</f>
        <v>-416.90022260999831</v>
      </c>
    </row>
    <row r="24" spans="1:11" ht="15" customHeight="1">
      <c r="A24" s="98" t="s">
        <v>37</v>
      </c>
      <c r="B24" s="97" t="s">
        <v>6</v>
      </c>
      <c r="C24" s="106">
        <v>21146.762434139997</v>
      </c>
      <c r="D24" s="123">
        <v>21685.126078139998</v>
      </c>
      <c r="E24" s="142">
        <f>+C24/D24-1</f>
        <v>-2.4826401380377727E-2</v>
      </c>
      <c r="F24" s="108">
        <f>+C24-D24</f>
        <v>-538.36364400000093</v>
      </c>
    </row>
    <row r="25" spans="1:11" ht="15" customHeight="1">
      <c r="A25" s="18" t="s">
        <v>90</v>
      </c>
      <c r="B25" s="19" t="s">
        <v>7</v>
      </c>
      <c r="C25" s="122">
        <f>C24/C22</f>
        <v>0.62224492238550744</v>
      </c>
      <c r="D25" s="122">
        <f>D24/D22</f>
        <v>0.62064089778851195</v>
      </c>
      <c r="E25" s="143">
        <f>+C25/D25-1</f>
        <v>2.5844648696387029E-3</v>
      </c>
      <c r="F25" s="108"/>
    </row>
    <row r="26" spans="1:11" ht="15" customHeight="1">
      <c r="A26" s="94" t="s">
        <v>62</v>
      </c>
      <c r="B26" s="95"/>
      <c r="C26" s="99"/>
      <c r="D26" s="99"/>
      <c r="E26" s="130"/>
      <c r="F26" s="101"/>
    </row>
    <row r="27" spans="1:11" ht="15" customHeight="1">
      <c r="A27" s="18" t="s">
        <v>59</v>
      </c>
      <c r="B27" s="19" t="s">
        <v>6</v>
      </c>
      <c r="C27" s="191">
        <v>7509</v>
      </c>
      <c r="D27" s="192">
        <v>6868</v>
      </c>
      <c r="E27" s="143">
        <f>+C27/D27-1</f>
        <v>9.3331391962725663E-2</v>
      </c>
      <c r="F27" s="107">
        <f>+C27-D27</f>
        <v>641</v>
      </c>
    </row>
    <row r="28" spans="1:11" ht="15" customHeight="1">
      <c r="A28" s="98" t="s">
        <v>96</v>
      </c>
      <c r="B28" s="97" t="s">
        <v>6</v>
      </c>
      <c r="C28" s="106">
        <f>4085+2215</f>
        <v>6300</v>
      </c>
      <c r="D28" s="180">
        <f>5696+2118</f>
        <v>7814</v>
      </c>
      <c r="E28" s="142">
        <f>+C28/D28-1</f>
        <v>-0.19375479907857696</v>
      </c>
      <c r="F28" s="108">
        <f>+C28-D28</f>
        <v>-1514</v>
      </c>
    </row>
    <row r="29" spans="1:11" ht="15" customHeight="1">
      <c r="A29" s="98" t="s">
        <v>130</v>
      </c>
      <c r="B29" s="97" t="s">
        <v>6</v>
      </c>
      <c r="C29" s="106">
        <f>+C27-C28</f>
        <v>1209</v>
      </c>
      <c r="D29" s="181">
        <f>+D27-D28</f>
        <v>-946</v>
      </c>
      <c r="E29" s="142">
        <f>+C29/D29-1</f>
        <v>-2.2780126849894291</v>
      </c>
      <c r="F29" s="108">
        <f>+C29-D29</f>
        <v>2155</v>
      </c>
    </row>
    <row r="30" spans="1:11" ht="15" hidden="1" customHeight="1">
      <c r="A30" s="98" t="s">
        <v>66</v>
      </c>
      <c r="B30" s="97" t="s">
        <v>7</v>
      </c>
      <c r="C30" s="104">
        <v>0.18642674019252164</v>
      </c>
      <c r="D30" s="105">
        <v>0.45098170834032558</v>
      </c>
      <c r="E30" s="142">
        <f>+C30/D30-1</f>
        <v>-0.58662017384563647</v>
      </c>
      <c r="F30" s="108"/>
    </row>
    <row r="31" spans="1:11" ht="15" customHeight="1"/>
    <row r="32" spans="1:11" ht="15" customHeight="1"/>
    <row r="33" spans="1:5" ht="15" customHeight="1"/>
    <row r="34" spans="1:5" ht="15" customHeight="1"/>
    <row r="35" spans="1:5">
      <c r="A35" s="251" t="s">
        <v>3</v>
      </c>
      <c r="B35" s="251"/>
      <c r="C35" s="251"/>
      <c r="D35" s="251"/>
      <c r="E35" s="251"/>
    </row>
    <row r="36" spans="1:5" ht="136.5" customHeight="1">
      <c r="A36" s="250" t="s">
        <v>100</v>
      </c>
      <c r="B36" s="250"/>
      <c r="C36" s="250"/>
      <c r="D36" s="250"/>
      <c r="E36" s="250"/>
    </row>
    <row r="37" spans="1:5">
      <c r="E37" s="146"/>
    </row>
    <row r="38" spans="1:5">
      <c r="E38" s="146"/>
    </row>
    <row r="39" spans="1:5">
      <c r="E39" s="146"/>
    </row>
    <row r="40" spans="1:5">
      <c r="E40" s="146"/>
    </row>
    <row r="41" spans="1:5">
      <c r="E41" s="146"/>
    </row>
    <row r="42" spans="1:5">
      <c r="E42" s="146"/>
    </row>
    <row r="43" spans="1:5">
      <c r="E43" s="146"/>
    </row>
    <row r="45" spans="1:5">
      <c r="C45" s="147"/>
      <c r="D45" s="147"/>
    </row>
  </sheetData>
  <mergeCells count="9">
    <mergeCell ref="E1:F1"/>
    <mergeCell ref="A1:A2"/>
    <mergeCell ref="A36:E36"/>
    <mergeCell ref="C20:C21"/>
    <mergeCell ref="D20:D21"/>
    <mergeCell ref="E20:F20"/>
    <mergeCell ref="A20:A21"/>
    <mergeCell ref="A35:E35"/>
    <mergeCell ref="C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36"/>
  <sheetViews>
    <sheetView zoomScaleNormal="100" workbookViewId="0">
      <selection activeCell="B17" sqref="B17:E26"/>
    </sheetView>
  </sheetViews>
  <sheetFormatPr baseColWidth="10" defaultColWidth="9.08984375" defaultRowHeight="12.5"/>
  <cols>
    <col min="1" max="1" width="38" style="1" customWidth="1"/>
    <col min="2" max="3" width="19.453125" style="1" customWidth="1"/>
    <col min="4" max="4" width="9.1796875" style="1" customWidth="1"/>
    <col min="5" max="5" width="10" style="1" customWidth="1"/>
    <col min="6" max="16384" width="9.08984375" style="1"/>
  </cols>
  <sheetData>
    <row r="1" spans="1:9" ht="15" customHeight="1">
      <c r="A1" s="205" t="s">
        <v>4</v>
      </c>
      <c r="B1" s="206" t="s">
        <v>132</v>
      </c>
      <c r="C1" s="206" t="s">
        <v>116</v>
      </c>
      <c r="D1" s="206" t="s">
        <v>5</v>
      </c>
      <c r="E1" s="206"/>
    </row>
    <row r="2" spans="1:9" ht="15" customHeight="1">
      <c r="A2" s="205"/>
      <c r="B2" s="206"/>
      <c r="C2" s="206"/>
      <c r="D2" s="206"/>
      <c r="E2" s="206"/>
    </row>
    <row r="3" spans="1:9" ht="13">
      <c r="A3" s="40"/>
      <c r="B3" s="51" t="s">
        <v>6</v>
      </c>
      <c r="C3" s="52" t="s">
        <v>6</v>
      </c>
      <c r="D3" s="42" t="s">
        <v>7</v>
      </c>
      <c r="E3" s="43" t="s">
        <v>6</v>
      </c>
      <c r="H3" s="61"/>
    </row>
    <row r="4" spans="1:9" s="7" customFormat="1" ht="13">
      <c r="A4" s="40" t="s">
        <v>8</v>
      </c>
      <c r="B4" s="47">
        <v>514.72500000000002</v>
      </c>
      <c r="C4" s="49">
        <v>694.86199999999997</v>
      </c>
      <c r="D4" s="137">
        <f>+B4/C4-1</f>
        <v>-0.25924140332900625</v>
      </c>
      <c r="E4" s="50">
        <f t="shared" ref="E4:E12" si="0">+B4-C4</f>
        <v>-180.13699999999994</v>
      </c>
      <c r="H4" s="62"/>
    </row>
    <row r="5" spans="1:9" ht="13">
      <c r="A5" s="4" t="s">
        <v>9</v>
      </c>
      <c r="B5" s="44">
        <v>324.09699999999998</v>
      </c>
      <c r="C5" s="23">
        <v>84.271000000000001</v>
      </c>
      <c r="D5" s="138">
        <f t="shared" ref="D5:D12" si="1">+B5/C5-1</f>
        <v>2.8458900452112825</v>
      </c>
      <c r="E5" s="127">
        <f t="shared" si="0"/>
        <v>239.82599999999996</v>
      </c>
      <c r="G5" s="129"/>
      <c r="H5" s="61"/>
    </row>
    <row r="6" spans="1:9" ht="13">
      <c r="A6" s="46" t="s">
        <v>79</v>
      </c>
      <c r="B6" s="47">
        <v>189.935</v>
      </c>
      <c r="C6" s="48">
        <v>610.15599999999995</v>
      </c>
      <c r="D6" s="138">
        <f t="shared" si="1"/>
        <v>-0.68871075593782571</v>
      </c>
      <c r="E6" s="127">
        <f t="shared" si="0"/>
        <v>-420.22099999999995</v>
      </c>
      <c r="F6" s="129"/>
      <c r="G6" s="129"/>
      <c r="H6" s="61"/>
      <c r="I6" s="61"/>
    </row>
    <row r="7" spans="1:9" ht="13">
      <c r="A7" s="46" t="s">
        <v>10</v>
      </c>
      <c r="B7" s="47">
        <f>+B4-B5-B6</f>
        <v>0.69300000000004047</v>
      </c>
      <c r="C7" s="48">
        <v>0.43500000000005912</v>
      </c>
      <c r="D7" s="136">
        <f t="shared" si="1"/>
        <v>0.59310344827573869</v>
      </c>
      <c r="E7" s="127">
        <f t="shared" si="0"/>
        <v>0.25799999999998136</v>
      </c>
      <c r="H7" s="131"/>
      <c r="I7" s="131"/>
    </row>
    <row r="8" spans="1:9" s="7" customFormat="1" ht="13">
      <c r="A8" s="2" t="s">
        <v>11</v>
      </c>
      <c r="B8" s="44">
        <v>6569.7160000000003</v>
      </c>
      <c r="C8" s="45">
        <v>6810.643</v>
      </c>
      <c r="D8" s="137">
        <f t="shared" si="1"/>
        <v>-3.5375073983469618E-2</v>
      </c>
      <c r="E8" s="50">
        <f t="shared" si="0"/>
        <v>-240.92699999999968</v>
      </c>
      <c r="H8" s="62"/>
    </row>
    <row r="9" spans="1:9" ht="13">
      <c r="A9" s="46" t="s">
        <v>85</v>
      </c>
      <c r="B9" s="47">
        <v>6556.2240000000002</v>
      </c>
      <c r="C9" s="48">
        <v>6668.5379999999996</v>
      </c>
      <c r="D9" s="136">
        <f t="shared" si="1"/>
        <v>-1.6842372346082324E-2</v>
      </c>
      <c r="E9" s="54">
        <f t="shared" si="0"/>
        <v>-112.3139999999994</v>
      </c>
      <c r="H9" s="61"/>
    </row>
    <row r="10" spans="1:9" ht="13">
      <c r="A10" s="46" t="s">
        <v>118</v>
      </c>
      <c r="B10" s="47">
        <v>1.2</v>
      </c>
      <c r="C10" s="48">
        <v>129.34</v>
      </c>
      <c r="D10" s="136">
        <f t="shared" si="1"/>
        <v>-0.99072212772537493</v>
      </c>
      <c r="E10" s="54">
        <f>+B10-C10</f>
        <v>-128.14000000000001</v>
      </c>
      <c r="H10" s="61"/>
    </row>
    <row r="11" spans="1:9" ht="13">
      <c r="A11" s="46" t="s">
        <v>12</v>
      </c>
      <c r="B11" s="47">
        <f>+B8-B9-B10</f>
        <v>12.29200000000019</v>
      </c>
      <c r="C11" s="48">
        <v>12.76500000000047</v>
      </c>
      <c r="D11" s="136">
        <f t="shared" si="1"/>
        <v>-3.7054445750118514E-2</v>
      </c>
      <c r="E11" s="54">
        <f t="shared" si="0"/>
        <v>-0.47300000000027964</v>
      </c>
    </row>
    <row r="12" spans="1:9" s="7" customFormat="1" ht="17" customHeight="1">
      <c r="A12" s="69" t="s">
        <v>13</v>
      </c>
      <c r="B12" s="70">
        <f>+B8+B4</f>
        <v>7084.4410000000007</v>
      </c>
      <c r="C12" s="70">
        <v>7505.5050000000001</v>
      </c>
      <c r="D12" s="139">
        <f t="shared" si="1"/>
        <v>-5.6100688761115958E-2</v>
      </c>
      <c r="E12" s="166">
        <f t="shared" si="0"/>
        <v>-421.0639999999994</v>
      </c>
    </row>
    <row r="13" spans="1:9">
      <c r="A13" s="39"/>
      <c r="B13" s="126"/>
      <c r="C13" s="39"/>
      <c r="D13" s="39"/>
      <c r="E13" s="39"/>
    </row>
    <row r="14" spans="1:9" ht="15" customHeight="1">
      <c r="A14" s="205" t="s">
        <v>14</v>
      </c>
      <c r="B14" s="206" t="s">
        <v>132</v>
      </c>
      <c r="C14" s="206" t="s">
        <v>116</v>
      </c>
      <c r="D14" s="206" t="s">
        <v>5</v>
      </c>
      <c r="E14" s="206"/>
    </row>
    <row r="15" spans="1:9" ht="15" customHeight="1">
      <c r="A15" s="205"/>
      <c r="B15" s="206"/>
      <c r="C15" s="206"/>
      <c r="D15" s="206"/>
      <c r="E15" s="206"/>
    </row>
    <row r="16" spans="1:9" ht="13.5" customHeight="1">
      <c r="A16" s="40"/>
      <c r="B16" s="41" t="s">
        <v>6</v>
      </c>
      <c r="C16" s="42" t="s">
        <v>6</v>
      </c>
      <c r="D16" s="42" t="s">
        <v>7</v>
      </c>
      <c r="E16" s="43" t="s">
        <v>6</v>
      </c>
    </row>
    <row r="17" spans="1:7" s="7" customFormat="1" ht="13">
      <c r="A17" s="2" t="s">
        <v>15</v>
      </c>
      <c r="B17" s="44">
        <v>73.417000000000002</v>
      </c>
      <c r="C17" s="45">
        <v>132.20500000000001</v>
      </c>
      <c r="D17" s="137">
        <f t="shared" ref="D17:D26" si="2">+B17/C17-1</f>
        <v>-0.44467304564880306</v>
      </c>
      <c r="E17" s="50">
        <f t="shared" ref="E17:E26" si="3">+B17-C17</f>
        <v>-58.788000000000011</v>
      </c>
    </row>
    <row r="18" spans="1:7" ht="13">
      <c r="A18" s="46" t="s">
        <v>93</v>
      </c>
      <c r="B18" s="47">
        <v>7.3230000000000004</v>
      </c>
      <c r="C18" s="48">
        <v>11.773999999999999</v>
      </c>
      <c r="D18" s="136">
        <f>+B18/C18-1</f>
        <v>-0.3780363512824868</v>
      </c>
      <c r="E18" s="54">
        <f t="shared" si="3"/>
        <v>-4.4509999999999987</v>
      </c>
    </row>
    <row r="19" spans="1:7" ht="13" hidden="1">
      <c r="A19" s="46" t="s">
        <v>91</v>
      </c>
      <c r="B19" s="47"/>
      <c r="C19" s="48"/>
      <c r="D19" s="136" t="e">
        <f>+B19/C19-1</f>
        <v>#DIV/0!</v>
      </c>
      <c r="E19" s="54">
        <f t="shared" si="3"/>
        <v>0</v>
      </c>
    </row>
    <row r="20" spans="1:7" ht="13">
      <c r="A20" s="4" t="s">
        <v>101</v>
      </c>
      <c r="B20" s="44">
        <f>+B17-B18-B19</f>
        <v>66.093999999999994</v>
      </c>
      <c r="C20" s="23">
        <v>120.43100000000001</v>
      </c>
      <c r="D20" s="136">
        <f t="shared" si="2"/>
        <v>-0.45118781709028422</v>
      </c>
      <c r="E20" s="54">
        <f t="shared" si="3"/>
        <v>-54.337000000000018</v>
      </c>
    </row>
    <row r="21" spans="1:7" s="7" customFormat="1" ht="13">
      <c r="A21" s="40" t="s">
        <v>16</v>
      </c>
      <c r="B21" s="47">
        <v>1.3260000000000001</v>
      </c>
      <c r="C21" s="49">
        <v>101.55200000000001</v>
      </c>
      <c r="D21" s="137">
        <f t="shared" si="2"/>
        <v>-0.98694265007089965</v>
      </c>
      <c r="E21" s="50">
        <f t="shared" si="3"/>
        <v>-100.22600000000001</v>
      </c>
    </row>
    <row r="22" spans="1:7" ht="13">
      <c r="A22" s="4" t="s">
        <v>102</v>
      </c>
      <c r="B22" s="44">
        <v>0.53800000000000003</v>
      </c>
      <c r="C22" s="23">
        <v>100.651</v>
      </c>
      <c r="D22" s="136">
        <f t="shared" si="2"/>
        <v>-0.99465479726977379</v>
      </c>
      <c r="E22" s="54">
        <f t="shared" si="3"/>
        <v>-100.113</v>
      </c>
    </row>
    <row r="23" spans="1:7" ht="13">
      <c r="A23" s="46" t="s">
        <v>10</v>
      </c>
      <c r="B23" s="47">
        <f>+B21-B22</f>
        <v>0.78800000000000003</v>
      </c>
      <c r="C23" s="48">
        <v>0.90100000000001046</v>
      </c>
      <c r="D23" s="136">
        <f t="shared" si="2"/>
        <v>-0.12541620421754618</v>
      </c>
      <c r="E23" s="54">
        <f t="shared" si="3"/>
        <v>-0.11300000000001043</v>
      </c>
    </row>
    <row r="24" spans="1:7" ht="13">
      <c r="A24" s="40" t="s">
        <v>99</v>
      </c>
      <c r="B24" s="47">
        <f>+B21+B17</f>
        <v>74.742999999999995</v>
      </c>
      <c r="C24" s="49">
        <v>233.75700000000001</v>
      </c>
      <c r="D24" s="137">
        <f>+B24/C24-1</f>
        <v>-0.68025342556586543</v>
      </c>
      <c r="E24" s="50">
        <f t="shared" si="3"/>
        <v>-159.01400000000001</v>
      </c>
    </row>
    <row r="25" spans="1:7" s="7" customFormat="1" ht="13">
      <c r="A25" s="57" t="s">
        <v>17</v>
      </c>
      <c r="B25" s="47">
        <v>7009.6980000000003</v>
      </c>
      <c r="C25" s="49">
        <v>7271.7479999999996</v>
      </c>
      <c r="D25" s="137">
        <f t="shared" si="2"/>
        <v>-3.6036727345336916E-2</v>
      </c>
      <c r="E25" s="50">
        <f t="shared" si="3"/>
        <v>-262.04999999999927</v>
      </c>
    </row>
    <row r="26" spans="1:7" s="7" customFormat="1" ht="17.5" customHeight="1">
      <c r="A26" s="69" t="s">
        <v>18</v>
      </c>
      <c r="B26" s="70">
        <f>+B25+B24</f>
        <v>7084.4410000000007</v>
      </c>
      <c r="C26" s="70">
        <v>7505.5050000000001</v>
      </c>
      <c r="D26" s="164">
        <f t="shared" si="2"/>
        <v>-5.6100688761115958E-2</v>
      </c>
      <c r="E26" s="166">
        <f t="shared" si="3"/>
        <v>-421.0639999999994</v>
      </c>
      <c r="G26" s="189"/>
    </row>
    <row r="27" spans="1:7" ht="14.5">
      <c r="A27" s="4"/>
      <c r="B27" s="183"/>
      <c r="C27" s="134"/>
      <c r="D27" s="195"/>
      <c r="E27" s="165"/>
      <c r="F27" s="135"/>
    </row>
    <row r="28" spans="1:7" ht="13">
      <c r="B28" s="124"/>
      <c r="C28" s="124"/>
      <c r="D28" s="155"/>
      <c r="E28" s="53"/>
      <c r="F28" s="135"/>
    </row>
    <row r="29" spans="1:7">
      <c r="B29" s="196"/>
      <c r="C29" s="156"/>
    </row>
    <row r="30" spans="1:7">
      <c r="B30" s="190"/>
      <c r="C30" s="157"/>
    </row>
    <row r="34" spans="8:8">
      <c r="H34" s="144"/>
    </row>
    <row r="36" spans="8:8">
      <c r="H36" s="61"/>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9BE5-33EA-440A-A54D-0685EA2BEA1E}">
  <dimension ref="A1:E18"/>
  <sheetViews>
    <sheetView workbookViewId="0">
      <selection activeCell="B15" sqref="B15:E18"/>
    </sheetView>
  </sheetViews>
  <sheetFormatPr baseColWidth="10" defaultColWidth="10.90625" defaultRowHeight="12.5"/>
  <cols>
    <col min="1" max="1" width="54.90625" style="1" customWidth="1"/>
    <col min="2" max="3" width="17.81640625" style="1" customWidth="1"/>
    <col min="4" max="16384" width="10.90625" style="1"/>
  </cols>
  <sheetData>
    <row r="1" spans="1:5">
      <c r="A1" s="205" t="s">
        <v>79</v>
      </c>
      <c r="B1" s="206" t="s">
        <v>132</v>
      </c>
      <c r="C1" s="206" t="s">
        <v>116</v>
      </c>
      <c r="D1" s="206" t="s">
        <v>5</v>
      </c>
      <c r="E1" s="206"/>
    </row>
    <row r="2" spans="1:5" ht="34" customHeight="1">
      <c r="A2" s="205"/>
      <c r="B2" s="206"/>
      <c r="C2" s="206"/>
      <c r="D2" s="206"/>
      <c r="E2" s="206"/>
    </row>
    <row r="3" spans="1:5" ht="13">
      <c r="A3" s="163" t="s">
        <v>104</v>
      </c>
      <c r="B3" s="47">
        <v>2.6520000000000001</v>
      </c>
      <c r="C3" s="48">
        <v>1.968</v>
      </c>
      <c r="D3" s="136">
        <f>+B3/C3-1</f>
        <v>0.34756097560975618</v>
      </c>
      <c r="E3" s="54">
        <f>+B3-C3</f>
        <v>0.68400000000000016</v>
      </c>
    </row>
    <row r="4" spans="1:5" ht="13">
      <c r="A4" s="163" t="s">
        <v>105</v>
      </c>
      <c r="B4" s="44">
        <v>131.85499999999999</v>
      </c>
      <c r="C4" s="23">
        <v>382.66</v>
      </c>
      <c r="D4" s="138">
        <f>+B4/C4-1</f>
        <v>-0.65542518162337327</v>
      </c>
      <c r="E4" s="127">
        <f>+B4-C4</f>
        <v>-250.80500000000004</v>
      </c>
    </row>
    <row r="5" spans="1:5" ht="13">
      <c r="A5" s="162" t="s">
        <v>106</v>
      </c>
      <c r="B5" s="47">
        <v>55.427999999999997</v>
      </c>
      <c r="C5" s="48">
        <v>225.52799999999999</v>
      </c>
      <c r="D5" s="138">
        <f>+B5/C5-1</f>
        <v>-0.75423007342768966</v>
      </c>
      <c r="E5" s="127">
        <f>+B5-C5</f>
        <v>-170.1</v>
      </c>
    </row>
    <row r="6" spans="1:5" ht="21" customHeight="1">
      <c r="A6" s="75" t="s">
        <v>107</v>
      </c>
      <c r="B6" s="76">
        <f>+B3+B4+B5</f>
        <v>189.93499999999997</v>
      </c>
      <c r="C6" s="76">
        <v>610.15599999999995</v>
      </c>
      <c r="D6" s="139">
        <f>+B6/C6-1</f>
        <v>-0.68871075593782582</v>
      </c>
      <c r="E6" s="76">
        <f>+B6-C6</f>
        <v>-420.221</v>
      </c>
    </row>
    <row r="7" spans="1:5" ht="13">
      <c r="A7" s="4"/>
    </row>
    <row r="8" spans="1:5">
      <c r="A8" s="205" t="s">
        <v>118</v>
      </c>
      <c r="B8" s="206" t="s">
        <v>132</v>
      </c>
      <c r="C8" s="206" t="s">
        <v>116</v>
      </c>
      <c r="D8" s="206" t="s">
        <v>5</v>
      </c>
      <c r="E8" s="206"/>
    </row>
    <row r="9" spans="1:5" ht="34" customHeight="1">
      <c r="A9" s="205"/>
      <c r="B9" s="206"/>
      <c r="C9" s="206"/>
      <c r="D9" s="206"/>
      <c r="E9" s="206"/>
    </row>
    <row r="10" spans="1:5" ht="13">
      <c r="A10" s="163" t="s">
        <v>105</v>
      </c>
      <c r="B10" s="47">
        <v>1.24</v>
      </c>
      <c r="C10" s="48">
        <v>129.34</v>
      </c>
      <c r="D10" s="138">
        <f>+B10/C10-1</f>
        <v>-0.99041286531622086</v>
      </c>
      <c r="E10" s="127">
        <f>+B10-C10</f>
        <v>-128.1</v>
      </c>
    </row>
    <row r="11" spans="1:5" ht="21" customHeight="1">
      <c r="A11" s="75" t="s">
        <v>125</v>
      </c>
      <c r="B11" s="76">
        <f>+B10</f>
        <v>1.24</v>
      </c>
      <c r="C11" s="76">
        <v>129.34</v>
      </c>
      <c r="D11" s="139">
        <f>+B11/C11-1</f>
        <v>-0.99041286531622086</v>
      </c>
      <c r="E11" s="76">
        <f>+B11-C11</f>
        <v>-128.1</v>
      </c>
    </row>
    <row r="13" spans="1:5" ht="26.5" customHeight="1">
      <c r="A13" s="205" t="s">
        <v>111</v>
      </c>
      <c r="B13" s="206" t="s">
        <v>132</v>
      </c>
      <c r="C13" s="206" t="s">
        <v>116</v>
      </c>
      <c r="D13" s="206" t="s">
        <v>5</v>
      </c>
      <c r="E13" s="206"/>
    </row>
    <row r="14" spans="1:5" ht="19" customHeight="1">
      <c r="A14" s="205"/>
      <c r="B14" s="206"/>
      <c r="C14" s="206"/>
      <c r="D14" s="206"/>
      <c r="E14" s="206"/>
    </row>
    <row r="15" spans="1:5" ht="13">
      <c r="A15" s="163" t="s">
        <v>120</v>
      </c>
      <c r="B15" s="47">
        <v>271.23500000000001</v>
      </c>
      <c r="C15" s="48">
        <v>314.88200000000001</v>
      </c>
      <c r="D15" s="136">
        <f>+B15/C15-1</f>
        <v>-0.13861382994264515</v>
      </c>
      <c r="E15" s="54">
        <f>+B15-C15</f>
        <v>-43.646999999999991</v>
      </c>
    </row>
    <row r="16" spans="1:5" ht="13">
      <c r="A16" s="163" t="s">
        <v>109</v>
      </c>
      <c r="B16" s="170">
        <v>-5.7869999999999999</v>
      </c>
      <c r="C16" s="171">
        <v>-5.7240000000000002</v>
      </c>
      <c r="D16" s="138">
        <f>+B16/C16-1</f>
        <v>1.1006289308176154E-2</v>
      </c>
      <c r="E16" s="127">
        <f>+B16-C16</f>
        <v>-6.2999999999999723E-2</v>
      </c>
    </row>
    <row r="17" spans="1:5" ht="13">
      <c r="A17" s="163" t="s">
        <v>110</v>
      </c>
      <c r="B17" s="170">
        <v>-265.39999999999998</v>
      </c>
      <c r="C17" s="171">
        <v>-309.15800000000002</v>
      </c>
      <c r="D17" s="138">
        <f>+B17/C17-1</f>
        <v>-0.14153927765091001</v>
      </c>
      <c r="E17" s="127">
        <f>+B17-C17</f>
        <v>43.758000000000038</v>
      </c>
    </row>
    <row r="18" spans="1:5" ht="22" customHeight="1">
      <c r="A18" s="75" t="s">
        <v>108</v>
      </c>
      <c r="B18" s="76">
        <f>+B15+B16+B17</f>
        <v>4.8000000000058662E-2</v>
      </c>
      <c r="C18" s="76">
        <v>0</v>
      </c>
      <c r="D18" s="139" t="s">
        <v>119</v>
      </c>
      <c r="E18" s="76" t="s">
        <v>119</v>
      </c>
    </row>
  </sheetData>
  <mergeCells count="12">
    <mergeCell ref="A1:A2"/>
    <mergeCell ref="B1:B2"/>
    <mergeCell ref="C1:C2"/>
    <mergeCell ref="D1:E2"/>
    <mergeCell ref="A13:A14"/>
    <mergeCell ref="B13:B14"/>
    <mergeCell ref="C13:C14"/>
    <mergeCell ref="D13:E14"/>
    <mergeCell ref="A8:A9"/>
    <mergeCell ref="B8:B9"/>
    <mergeCell ref="C8:C9"/>
    <mergeCell ref="D8:E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10"/>
  <sheetViews>
    <sheetView zoomScaleNormal="100" workbookViewId="0">
      <selection activeCell="B3" sqref="B3:B10"/>
    </sheetView>
  </sheetViews>
  <sheetFormatPr baseColWidth="10" defaultColWidth="9.08984375" defaultRowHeight="12.5"/>
  <cols>
    <col min="1" max="1" width="52.6328125" style="1" customWidth="1"/>
    <col min="2" max="2" width="11.08984375" style="1" customWidth="1"/>
    <col min="3" max="16384" width="9.08984375" style="1"/>
  </cols>
  <sheetData>
    <row r="1" spans="1:2">
      <c r="A1" s="5"/>
      <c r="B1" s="6"/>
    </row>
    <row r="2" spans="1:2" ht="14.5">
      <c r="A2" s="71" t="s">
        <v>19</v>
      </c>
      <c r="B2" s="72" t="s">
        <v>20</v>
      </c>
    </row>
    <row r="3" spans="1:2" ht="18.75" customHeight="1">
      <c r="A3" s="69" t="s">
        <v>126</v>
      </c>
      <c r="B3" s="70">
        <v>6668.5379999999996</v>
      </c>
    </row>
    <row r="4" spans="1:2" ht="13">
      <c r="A4" s="55" t="s">
        <v>76</v>
      </c>
      <c r="B4" s="74">
        <v>309.05200000000002</v>
      </c>
    </row>
    <row r="5" spans="1:2" ht="13">
      <c r="A5" s="55" t="s">
        <v>21</v>
      </c>
      <c r="B5" s="74">
        <v>23.492000000000001</v>
      </c>
    </row>
    <row r="6" spans="1:2" ht="13">
      <c r="A6" s="60" t="s">
        <v>81</v>
      </c>
      <c r="B6" s="74">
        <v>-488.78399999999999</v>
      </c>
    </row>
    <row r="7" spans="1:2" ht="13">
      <c r="A7" s="56" t="s">
        <v>22</v>
      </c>
      <c r="B7" s="74">
        <v>-4.0000000000000001E-3</v>
      </c>
    </row>
    <row r="8" spans="1:2" ht="13">
      <c r="A8" s="56" t="s">
        <v>135</v>
      </c>
      <c r="B8" s="74">
        <v>43.93</v>
      </c>
    </row>
    <row r="9" spans="1:2" ht="13">
      <c r="A9" s="55" t="s">
        <v>23</v>
      </c>
      <c r="B9" s="73">
        <f>+B4+B5+B6+B7+B8</f>
        <v>-112.31399999999994</v>
      </c>
    </row>
    <row r="10" spans="1:2" ht="19.5" customHeight="1">
      <c r="A10" s="69" t="s">
        <v>133</v>
      </c>
      <c r="B10" s="70">
        <f>+B3+B9</f>
        <v>6556.2239999999993</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G18"/>
  <sheetViews>
    <sheetView zoomScale="110" zoomScaleNormal="110" workbookViewId="0">
      <selection activeCell="B4" sqref="B4:E11"/>
    </sheetView>
  </sheetViews>
  <sheetFormatPr baseColWidth="10" defaultColWidth="9.08984375" defaultRowHeight="13"/>
  <cols>
    <col min="1" max="1" width="42.36328125" style="8" customWidth="1"/>
    <col min="2" max="3" width="10.1796875" style="8" customWidth="1"/>
    <col min="4" max="4" width="9.6328125" style="8" bestFit="1" customWidth="1"/>
    <col min="5" max="8" width="9.08984375" style="8"/>
    <col min="9" max="9" width="12.54296875" style="8" bestFit="1" customWidth="1"/>
    <col min="10" max="10" width="9.90625" style="8" bestFit="1" customWidth="1"/>
    <col min="11" max="12" width="9.08984375" style="8"/>
    <col min="13" max="13" width="11.81640625" style="8" bestFit="1" customWidth="1"/>
    <col min="14" max="14" width="13.1796875" style="8" bestFit="1" customWidth="1"/>
    <col min="15" max="15" width="10.453125" style="8" bestFit="1" customWidth="1"/>
    <col min="16" max="16384" width="9.08984375" style="8"/>
  </cols>
  <sheetData>
    <row r="1" spans="1:7" ht="14.4" customHeight="1">
      <c r="A1" s="212" t="s">
        <v>74</v>
      </c>
      <c r="B1" s="211" t="s">
        <v>131</v>
      </c>
      <c r="C1" s="211"/>
      <c r="D1" s="211" t="s">
        <v>5</v>
      </c>
      <c r="E1" s="211"/>
    </row>
    <row r="2" spans="1:7" ht="14.4" customHeight="1">
      <c r="A2" s="212"/>
      <c r="B2" s="72">
        <v>2025</v>
      </c>
      <c r="C2" s="72">
        <v>2024</v>
      </c>
      <c r="D2" s="211"/>
      <c r="E2" s="211"/>
    </row>
    <row r="3" spans="1:7" ht="14.4" customHeight="1">
      <c r="A3" s="9"/>
      <c r="B3" s="12" t="s">
        <v>6</v>
      </c>
      <c r="C3" s="10" t="s">
        <v>6</v>
      </c>
      <c r="D3" s="11" t="s">
        <v>7</v>
      </c>
      <c r="E3" s="10" t="s">
        <v>6</v>
      </c>
    </row>
    <row r="4" spans="1:7" ht="14.4" customHeight="1">
      <c r="A4" s="64" t="s">
        <v>24</v>
      </c>
      <c r="B4" s="67">
        <v>-14.46</v>
      </c>
      <c r="C4" s="65">
        <v>-14.731999999999999</v>
      </c>
      <c r="D4" s="136">
        <f>(+B4/C4-1)</f>
        <v>-1.8463209340211728E-2</v>
      </c>
      <c r="E4" s="54">
        <f t="shared" ref="E4:E9" si="0">+B4-C4</f>
        <v>0.27199999999999847</v>
      </c>
    </row>
    <row r="5" spans="1:7" ht="14.4" customHeight="1">
      <c r="A5" s="63" t="s">
        <v>25</v>
      </c>
      <c r="B5" s="77">
        <v>0.17299999999999999</v>
      </c>
      <c r="C5" s="65">
        <v>4.3999999999999997E-2</v>
      </c>
      <c r="D5" s="136">
        <f>(+B5/C5-1)</f>
        <v>2.9318181818181817</v>
      </c>
      <c r="E5" s="54">
        <f t="shared" si="0"/>
        <v>0.129</v>
      </c>
    </row>
    <row r="6" spans="1:7" ht="14.4" customHeight="1">
      <c r="A6" s="66" t="s">
        <v>26</v>
      </c>
      <c r="B6" s="67">
        <f>+B4+B5</f>
        <v>-14.287000000000001</v>
      </c>
      <c r="C6" s="68">
        <f>+C4+C5</f>
        <v>-14.687999999999999</v>
      </c>
      <c r="D6" s="137">
        <f>+B6/C6-1</f>
        <v>-2.7301198257080439E-2</v>
      </c>
      <c r="E6" s="50">
        <f>+B6-C6</f>
        <v>0.40099999999999802</v>
      </c>
    </row>
    <row r="7" spans="1:7" ht="14.4" customHeight="1">
      <c r="A7" s="64" t="s">
        <v>123</v>
      </c>
      <c r="B7" s="67">
        <v>8.1660000000000004</v>
      </c>
      <c r="C7" s="65">
        <v>14.193</v>
      </c>
      <c r="D7" s="136">
        <f>+B7/C7-1</f>
        <v>-0.42464595222997248</v>
      </c>
      <c r="E7" s="54">
        <f t="shared" si="0"/>
        <v>-6.0269999999999992</v>
      </c>
    </row>
    <row r="8" spans="1:7" ht="14.4" customHeight="1">
      <c r="A8" s="63" t="s">
        <v>27</v>
      </c>
      <c r="B8" s="77">
        <v>309.05200000000002</v>
      </c>
      <c r="C8" s="53">
        <v>765.52499999999998</v>
      </c>
      <c r="D8" s="136">
        <f>+B8/C8-1</f>
        <v>-0.59628751510401357</v>
      </c>
      <c r="E8" s="54">
        <f t="shared" si="0"/>
        <v>-456.47299999999996</v>
      </c>
    </row>
    <row r="9" spans="1:7" ht="14.4" customHeight="1">
      <c r="A9" s="64" t="s">
        <v>121</v>
      </c>
      <c r="B9" s="67">
        <v>72.016999999999996</v>
      </c>
      <c r="C9" s="65">
        <v>-45.576999999999998</v>
      </c>
      <c r="D9" s="136">
        <f>(+B9/C9-1)</f>
        <v>-2.5801171643592165</v>
      </c>
      <c r="E9" s="54">
        <f t="shared" si="0"/>
        <v>117.59399999999999</v>
      </c>
    </row>
    <row r="10" spans="1:7" ht="14.4" customHeight="1">
      <c r="A10" s="64" t="s">
        <v>89</v>
      </c>
      <c r="B10" s="67">
        <v>-161.857</v>
      </c>
      <c r="C10" s="65">
        <v>-331.108</v>
      </c>
      <c r="D10" s="136">
        <f>(+B10/C10-1)</f>
        <v>-0.5111655411527356</v>
      </c>
      <c r="E10" s="54">
        <f>+B10-C10</f>
        <v>169.251</v>
      </c>
    </row>
    <row r="11" spans="1:7" ht="17" customHeight="1">
      <c r="A11" s="75" t="s">
        <v>124</v>
      </c>
      <c r="B11" s="76">
        <v>213.09100000000001</v>
      </c>
      <c r="C11" s="76">
        <v>388.34500000000003</v>
      </c>
      <c r="D11" s="139">
        <f>+B11/C11-1</f>
        <v>-0.45128429617994315</v>
      </c>
      <c r="E11" s="76">
        <f>+B11-C11</f>
        <v>-175.25400000000002</v>
      </c>
      <c r="G11" s="182"/>
    </row>
    <row r="12" spans="1:7">
      <c r="B12" s="114"/>
      <c r="C12" s="114"/>
    </row>
    <row r="13" spans="1:7">
      <c r="B13" s="114"/>
      <c r="C13" s="114"/>
      <c r="D13" s="155"/>
      <c r="E13" s="53"/>
    </row>
    <row r="14" spans="1:7">
      <c r="B14" s="14"/>
    </row>
    <row r="18" spans="1:1">
      <c r="A18" s="198"/>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H23"/>
  <sheetViews>
    <sheetView zoomScale="140" zoomScaleNormal="140" workbookViewId="0">
      <selection activeCell="B3" sqref="B3:E17"/>
    </sheetView>
  </sheetViews>
  <sheetFormatPr baseColWidth="10" defaultColWidth="9.08984375" defaultRowHeight="13"/>
  <cols>
    <col min="1" max="1" width="40.90625" style="8" customWidth="1"/>
    <col min="2" max="3" width="10.54296875" style="8" customWidth="1"/>
    <col min="4" max="4" width="10.1796875" style="8" customWidth="1"/>
    <col min="5" max="5" width="9.90625" style="8" customWidth="1"/>
    <col min="6" max="16384" width="9.08984375" style="8"/>
  </cols>
  <sheetData>
    <row r="1" spans="1:8" ht="15.75" customHeight="1">
      <c r="A1" s="212" t="s">
        <v>88</v>
      </c>
      <c r="B1" s="211" t="s">
        <v>131</v>
      </c>
      <c r="C1" s="211"/>
      <c r="D1" s="211" t="s">
        <v>5</v>
      </c>
      <c r="E1" s="211"/>
    </row>
    <row r="2" spans="1:8" ht="14.5">
      <c r="A2" s="212"/>
      <c r="B2" s="72">
        <v>2025</v>
      </c>
      <c r="C2" s="72">
        <v>2024</v>
      </c>
      <c r="D2" s="211"/>
      <c r="E2" s="211"/>
    </row>
    <row r="3" spans="1:8" ht="14.5">
      <c r="A3" s="120" t="s">
        <v>78</v>
      </c>
      <c r="B3" s="115">
        <v>84.271000000000001</v>
      </c>
      <c r="C3" s="115">
        <v>278.30399999999997</v>
      </c>
      <c r="D3" s="140">
        <f>+B3/C3-1</f>
        <v>-0.69719802805565134</v>
      </c>
      <c r="E3" s="119">
        <f t="shared" ref="E3:E17" si="0">+B3-C3</f>
        <v>-194.03299999999996</v>
      </c>
    </row>
    <row r="4" spans="1:8" s="13" customFormat="1">
      <c r="A4" s="80" t="s">
        <v>28</v>
      </c>
      <c r="B4" s="81">
        <v>318.74799999999999</v>
      </c>
      <c r="C4" s="82">
        <v>-393.57499999999999</v>
      </c>
      <c r="D4" s="141">
        <f>+B4/C4-1</f>
        <v>-1.8098786762370578</v>
      </c>
      <c r="E4" s="82">
        <f t="shared" si="0"/>
        <v>712.32299999999998</v>
      </c>
    </row>
    <row r="5" spans="1:8">
      <c r="A5" s="83" t="s">
        <v>29</v>
      </c>
      <c r="B5" s="81">
        <v>-16.658000000000001</v>
      </c>
      <c r="C5" s="84">
        <v>-15.62</v>
      </c>
      <c r="D5" s="136">
        <f>+B5/C5-1</f>
        <v>6.6453265044814414E-2</v>
      </c>
      <c r="E5" s="84">
        <f t="shared" si="0"/>
        <v>-1.038000000000002</v>
      </c>
    </row>
    <row r="6" spans="1:8">
      <c r="A6" s="60" t="s">
        <v>128</v>
      </c>
      <c r="B6" s="78">
        <v>335.40600000000001</v>
      </c>
      <c r="C6" s="84">
        <v>-377.95500000000004</v>
      </c>
      <c r="D6" s="136">
        <f>+B6/C6-1</f>
        <v>-1.8874231059253086</v>
      </c>
      <c r="E6" s="84">
        <f t="shared" si="0"/>
        <v>713.3610000000001</v>
      </c>
    </row>
    <row r="7" spans="1:8" s="13" customFormat="1">
      <c r="A7" s="80" t="s">
        <v>30</v>
      </c>
      <c r="B7" s="81">
        <v>508.94900000000001</v>
      </c>
      <c r="C7" s="82">
        <v>1352.605</v>
      </c>
      <c r="D7" s="141">
        <f t="shared" ref="D7:D17" si="1">+B7/C7-1</f>
        <v>-0.62372680863962504</v>
      </c>
      <c r="E7" s="82">
        <f t="shared" si="0"/>
        <v>-843.65599999999995</v>
      </c>
    </row>
    <row r="8" spans="1:8">
      <c r="A8" s="148" t="s">
        <v>129</v>
      </c>
      <c r="B8" s="78">
        <v>488.78399999999999</v>
      </c>
      <c r="C8" s="79">
        <v>525.13300000000004</v>
      </c>
      <c r="D8" s="136">
        <f>+B8/C8-1</f>
        <v>-6.9218655083569391E-2</v>
      </c>
      <c r="E8" s="84">
        <f t="shared" si="0"/>
        <v>-36.349000000000046</v>
      </c>
      <c r="G8" s="114"/>
    </row>
    <row r="9" spans="1:8">
      <c r="A9" s="83" t="s">
        <v>103</v>
      </c>
      <c r="B9" s="81">
        <v>8.2729999999999997</v>
      </c>
      <c r="C9" s="84">
        <v>14.253</v>
      </c>
      <c r="D9" s="136">
        <f>+B9/C9-1</f>
        <v>-0.41956079421876102</v>
      </c>
      <c r="E9" s="84">
        <f>+B9-C9</f>
        <v>-5.98</v>
      </c>
    </row>
    <row r="10" spans="1:8">
      <c r="A10" s="83" t="s">
        <v>98</v>
      </c>
      <c r="B10" s="81">
        <v>11.891999999999999</v>
      </c>
      <c r="C10" s="84">
        <v>813.21899999999994</v>
      </c>
      <c r="D10" s="136">
        <f t="shared" si="1"/>
        <v>-0.98537663286273436</v>
      </c>
      <c r="E10" s="84">
        <f t="shared" si="0"/>
        <v>-801.32699999999988</v>
      </c>
    </row>
    <row r="11" spans="1:8" s="13" customFormat="1">
      <c r="A11" s="9" t="s">
        <v>31</v>
      </c>
      <c r="B11" s="78">
        <v>-594.80100000000004</v>
      </c>
      <c r="C11" s="85">
        <v>-1154.4490000000001</v>
      </c>
      <c r="D11" s="141">
        <f t="shared" si="1"/>
        <v>-0.484774987894658</v>
      </c>
      <c r="E11" s="82">
        <f t="shared" si="0"/>
        <v>559.64800000000002</v>
      </c>
    </row>
    <row r="12" spans="1:8" s="13" customFormat="1" hidden="1">
      <c r="A12" s="83" t="s">
        <v>92</v>
      </c>
      <c r="B12" s="81">
        <v>0</v>
      </c>
      <c r="C12" s="84">
        <v>0</v>
      </c>
      <c r="D12" s="136" t="e">
        <f t="shared" si="1"/>
        <v>#DIV/0!</v>
      </c>
      <c r="E12" s="84">
        <f t="shared" si="0"/>
        <v>0</v>
      </c>
    </row>
    <row r="13" spans="1:8">
      <c r="A13" s="83" t="s">
        <v>80</v>
      </c>
      <c r="B13" s="81">
        <v>-594.49699999999996</v>
      </c>
      <c r="C13" s="84">
        <v>-1154.155</v>
      </c>
      <c r="D13" s="136">
        <f t="shared" si="1"/>
        <v>-0.48490713985556533</v>
      </c>
      <c r="E13" s="84">
        <f t="shared" si="0"/>
        <v>559.65800000000002</v>
      </c>
    </row>
    <row r="14" spans="1:8">
      <c r="A14" s="83" t="s">
        <v>127</v>
      </c>
      <c r="B14" s="81">
        <v>-0.30399999999999999</v>
      </c>
      <c r="C14" s="84">
        <v>-0.29399999999999998</v>
      </c>
      <c r="D14" s="136">
        <f t="shared" si="1"/>
        <v>3.4013605442176909E-2</v>
      </c>
      <c r="E14" s="84">
        <f t="shared" si="0"/>
        <v>-1.0000000000000009E-2</v>
      </c>
    </row>
    <row r="15" spans="1:8">
      <c r="A15" s="80" t="s">
        <v>86</v>
      </c>
      <c r="B15" s="81">
        <v>6.93</v>
      </c>
      <c r="C15" s="82">
        <v>1.3859999999999999</v>
      </c>
      <c r="D15" s="136">
        <f t="shared" si="1"/>
        <v>4</v>
      </c>
      <c r="E15" s="84">
        <f t="shared" si="0"/>
        <v>5.5439999999999996</v>
      </c>
      <c r="H15" s="114"/>
    </row>
    <row r="16" spans="1:8">
      <c r="A16" s="112" t="s">
        <v>87</v>
      </c>
      <c r="B16" s="121">
        <f>+B11+B7+B4+B15</f>
        <v>239.82599999999996</v>
      </c>
      <c r="C16" s="121">
        <f>+C4+C7+C11+C15</f>
        <v>-194.0330000000001</v>
      </c>
      <c r="D16" s="158">
        <f t="shared" si="1"/>
        <v>-2.2360062463601542</v>
      </c>
      <c r="E16" s="159">
        <f t="shared" si="0"/>
        <v>433.85900000000004</v>
      </c>
    </row>
    <row r="17" spans="1:5" ht="17.25" customHeight="1">
      <c r="A17" s="120" t="s">
        <v>77</v>
      </c>
      <c r="B17" s="119">
        <f>+B3+B16</f>
        <v>324.09699999999998</v>
      </c>
      <c r="C17" s="119">
        <f>+C3+C16</f>
        <v>84.270999999999873</v>
      </c>
      <c r="D17" s="140">
        <f t="shared" si="1"/>
        <v>2.8458900452112883</v>
      </c>
      <c r="E17" s="119">
        <f t="shared" si="0"/>
        <v>239.82600000000011</v>
      </c>
    </row>
    <row r="18" spans="1:5">
      <c r="B18" s="14"/>
      <c r="C18" s="14"/>
      <c r="D18" s="24"/>
      <c r="E18" s="79"/>
    </row>
    <row r="19" spans="1:5">
      <c r="B19" s="114"/>
      <c r="C19" s="114"/>
      <c r="D19" s="24"/>
      <c r="E19" s="79"/>
    </row>
    <row r="20" spans="1:5">
      <c r="B20" s="114"/>
      <c r="C20" s="114"/>
      <c r="D20" s="24"/>
      <c r="E20" s="79"/>
    </row>
    <row r="21" spans="1:5">
      <c r="B21" s="103"/>
      <c r="D21" s="118"/>
      <c r="E21" s="85"/>
    </row>
    <row r="22" spans="1:5">
      <c r="B22" s="114"/>
      <c r="D22" s="117"/>
      <c r="E22" s="116"/>
    </row>
    <row r="23" spans="1:5">
      <c r="D23" s="117"/>
      <c r="E23" s="116"/>
    </row>
  </sheetData>
  <mergeCells count="3">
    <mergeCell ref="B1:C1"/>
    <mergeCell ref="D1:E2"/>
    <mergeCell ref="A1:A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activeCell="D3" sqref="D3:E4"/>
    </sheetView>
  </sheetViews>
  <sheetFormatPr baseColWidth="10" defaultColWidth="9.08984375" defaultRowHeight="13"/>
  <cols>
    <col min="1" max="1" width="17" style="8" bestFit="1" customWidth="1"/>
    <col min="2" max="2" width="9.08984375" style="8"/>
    <col min="3" max="3" width="20.453125" style="8" customWidth="1"/>
    <col min="4" max="5" width="25.1796875" style="8" customWidth="1"/>
    <col min="6" max="16384" width="9.08984375" style="8"/>
  </cols>
  <sheetData>
    <row r="1" spans="1:5" ht="15" customHeight="1">
      <c r="A1" s="222" t="s">
        <v>75</v>
      </c>
      <c r="B1" s="72"/>
      <c r="C1" s="72"/>
      <c r="D1" s="211" t="s">
        <v>134</v>
      </c>
      <c r="E1" s="211" t="s">
        <v>117</v>
      </c>
    </row>
    <row r="2" spans="1:5" ht="14.5">
      <c r="A2" s="223"/>
      <c r="B2" s="72"/>
      <c r="C2" s="72"/>
      <c r="D2" s="221"/>
      <c r="E2" s="221"/>
    </row>
    <row r="3" spans="1:5">
      <c r="A3" s="213" t="s">
        <v>32</v>
      </c>
      <c r="B3" s="215" t="s">
        <v>33</v>
      </c>
      <c r="C3" s="86" t="s">
        <v>34</v>
      </c>
      <c r="D3" s="217">
        <f>+Balance!B4/Balance!B17</f>
        <v>7.0109783837530815</v>
      </c>
      <c r="E3" s="219">
        <f>+Balance!C4/Balance!C17</f>
        <v>5.2559434212019207</v>
      </c>
    </row>
    <row r="4" spans="1:5">
      <c r="A4" s="214"/>
      <c r="B4" s="216"/>
      <c r="C4" s="87" t="s">
        <v>35</v>
      </c>
      <c r="D4" s="218"/>
      <c r="E4" s="220"/>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D2" sqref="D2:E7"/>
    </sheetView>
  </sheetViews>
  <sheetFormatPr baseColWidth="10" defaultColWidth="9.08984375" defaultRowHeight="12.5"/>
  <cols>
    <col min="1" max="1" width="25.36328125" style="15" bestFit="1" customWidth="1"/>
    <col min="2" max="2" width="5.453125" style="15" customWidth="1"/>
    <col min="3" max="3" width="26" style="15" customWidth="1"/>
    <col min="4" max="5" width="11.36328125" style="15" customWidth="1"/>
    <col min="6" max="16384" width="9.08984375" style="15"/>
  </cols>
  <sheetData>
    <row r="1" spans="1:16" ht="45.75" customHeight="1">
      <c r="A1" s="58" t="s">
        <v>112</v>
      </c>
      <c r="B1" s="58"/>
      <c r="C1" s="58"/>
      <c r="D1" s="59" t="s">
        <v>134</v>
      </c>
      <c r="E1" s="59" t="s">
        <v>116</v>
      </c>
      <c r="F1" s="128"/>
      <c r="G1" s="128"/>
      <c r="H1" s="128"/>
      <c r="I1" s="128"/>
      <c r="J1" s="128"/>
      <c r="K1" s="128"/>
      <c r="L1" s="128"/>
      <c r="M1" s="128"/>
      <c r="N1" s="128"/>
      <c r="O1" s="128"/>
      <c r="P1" s="128"/>
    </row>
    <row r="2" spans="1:16" ht="13">
      <c r="A2" s="224" t="s">
        <v>113</v>
      </c>
      <c r="B2" s="226" t="s">
        <v>33</v>
      </c>
      <c r="C2" s="88" t="s">
        <v>36</v>
      </c>
      <c r="D2" s="228">
        <f>+Balance!B24/Balance!B25</f>
        <v>1.0662798882348425E-2</v>
      </c>
      <c r="E2" s="230">
        <f>+Balance!C24/Balance!C25</f>
        <v>3.2145915947582343E-2</v>
      </c>
      <c r="F2" s="128"/>
      <c r="G2" s="128"/>
      <c r="H2" s="128"/>
      <c r="I2" s="128"/>
      <c r="J2" s="128"/>
      <c r="K2" s="128"/>
      <c r="L2" s="128"/>
      <c r="M2" s="128"/>
      <c r="N2" s="128"/>
      <c r="O2" s="128"/>
      <c r="P2" s="128"/>
    </row>
    <row r="3" spans="1:16" ht="13">
      <c r="A3" s="225"/>
      <c r="B3" s="227"/>
      <c r="C3" s="89" t="s">
        <v>37</v>
      </c>
      <c r="D3" s="229"/>
      <c r="E3" s="231"/>
      <c r="F3" s="128"/>
      <c r="G3" s="128"/>
      <c r="H3" s="128"/>
      <c r="I3" s="128"/>
      <c r="J3" s="128"/>
      <c r="K3" s="128"/>
      <c r="L3" s="128"/>
      <c r="M3" s="128"/>
      <c r="N3" s="128"/>
      <c r="O3" s="128"/>
      <c r="P3" s="128"/>
    </row>
    <row r="4" spans="1:16" ht="13">
      <c r="A4" s="232" t="s">
        <v>114</v>
      </c>
      <c r="B4" s="233" t="s">
        <v>33</v>
      </c>
      <c r="C4" s="20" t="s">
        <v>35</v>
      </c>
      <c r="D4" s="236">
        <f>+Balance!B17/Balance!B24</f>
        <v>0.98225920822016788</v>
      </c>
      <c r="E4" s="230">
        <f>+Balance!C17/Balance!C24</f>
        <v>0.56556595096617435</v>
      </c>
      <c r="F4" s="128"/>
      <c r="G4" s="128"/>
      <c r="H4" s="128"/>
      <c r="I4" s="128"/>
      <c r="J4" s="128"/>
      <c r="K4" s="128"/>
      <c r="L4" s="128"/>
      <c r="M4" s="128"/>
      <c r="N4" s="128"/>
      <c r="O4" s="128"/>
      <c r="P4" s="128"/>
    </row>
    <row r="5" spans="1:16" ht="13">
      <c r="A5" s="232"/>
      <c r="B5" s="233"/>
      <c r="C5" s="3" t="s">
        <v>36</v>
      </c>
      <c r="D5" s="236"/>
      <c r="E5" s="231"/>
      <c r="F5" s="128"/>
      <c r="G5" s="128"/>
      <c r="H5" s="128"/>
      <c r="I5" s="128"/>
      <c r="J5" s="128"/>
      <c r="K5" s="128"/>
      <c r="L5" s="128"/>
      <c r="M5" s="128"/>
      <c r="N5" s="128"/>
      <c r="O5" s="128"/>
      <c r="P5" s="128"/>
    </row>
    <row r="6" spans="1:16" ht="13">
      <c r="A6" s="224" t="s">
        <v>115</v>
      </c>
      <c r="B6" s="226" t="s">
        <v>33</v>
      </c>
      <c r="C6" s="88" t="s">
        <v>38</v>
      </c>
      <c r="D6" s="228">
        <f>1-D4</f>
        <v>1.7740791779832121E-2</v>
      </c>
      <c r="E6" s="230">
        <f>1-E4</f>
        <v>0.43443404903382565</v>
      </c>
      <c r="F6" s="128"/>
      <c r="G6" s="128"/>
      <c r="H6" s="128"/>
      <c r="I6" s="128"/>
      <c r="J6" s="128"/>
      <c r="K6" s="128"/>
      <c r="L6" s="128"/>
      <c r="M6" s="128"/>
      <c r="N6" s="128"/>
      <c r="O6" s="128"/>
      <c r="P6" s="128"/>
    </row>
    <row r="7" spans="1:16" ht="13">
      <c r="A7" s="225"/>
      <c r="B7" s="227"/>
      <c r="C7" s="89" t="s">
        <v>36</v>
      </c>
      <c r="D7" s="229"/>
      <c r="E7" s="231"/>
      <c r="F7" s="128"/>
      <c r="G7" s="128"/>
      <c r="H7" s="128"/>
      <c r="I7" s="128"/>
      <c r="J7" s="128"/>
      <c r="K7" s="128"/>
      <c r="L7" s="128"/>
      <c r="M7" s="128"/>
      <c r="N7" s="128"/>
      <c r="O7" s="128"/>
      <c r="P7" s="128"/>
    </row>
    <row r="8" spans="1:16" ht="13">
      <c r="A8" s="232"/>
      <c r="B8" s="233"/>
      <c r="C8" s="3"/>
      <c r="D8" s="234"/>
      <c r="E8" s="235"/>
      <c r="F8" s="128"/>
      <c r="G8" s="128"/>
      <c r="H8" s="128"/>
      <c r="I8" s="128"/>
      <c r="J8" s="128"/>
      <c r="K8" s="128"/>
      <c r="L8" s="128"/>
      <c r="M8" s="128"/>
      <c r="N8" s="128"/>
      <c r="O8" s="128"/>
      <c r="P8" s="128"/>
    </row>
    <row r="9" spans="1:16" ht="13">
      <c r="A9" s="232"/>
      <c r="B9" s="233"/>
      <c r="C9" s="3"/>
      <c r="D9" s="234"/>
      <c r="E9" s="235"/>
      <c r="F9" s="128"/>
      <c r="G9" s="128"/>
      <c r="H9" s="128"/>
      <c r="I9" s="128"/>
      <c r="J9" s="128"/>
      <c r="K9" s="128"/>
      <c r="L9" s="145"/>
      <c r="M9" s="128"/>
      <c r="N9" s="128"/>
      <c r="O9" s="128"/>
      <c r="P9" s="128"/>
    </row>
    <row r="10" spans="1:16" ht="13">
      <c r="A10" s="232"/>
      <c r="B10" s="233"/>
      <c r="C10" s="3"/>
      <c r="D10" s="234"/>
      <c r="E10" s="235"/>
      <c r="F10" s="128"/>
      <c r="G10" s="128"/>
      <c r="H10" s="128"/>
      <c r="I10" s="128"/>
      <c r="J10" s="128"/>
      <c r="K10" s="128"/>
      <c r="L10" s="145"/>
      <c r="M10" s="128"/>
      <c r="N10" s="128"/>
      <c r="O10" s="128"/>
      <c r="P10" s="128"/>
    </row>
    <row r="11" spans="1:16">
      <c r="C11" s="128"/>
      <c r="D11" s="113"/>
      <c r="E11" s="113"/>
      <c r="F11" s="128"/>
      <c r="G11" s="128"/>
      <c r="H11" s="128"/>
      <c r="I11" s="128"/>
      <c r="J11" s="128"/>
      <c r="K11" s="128"/>
      <c r="L11" s="128"/>
      <c r="M11" s="128"/>
      <c r="N11" s="128"/>
      <c r="O11" s="128"/>
      <c r="P11" s="128"/>
    </row>
    <row r="12" spans="1:16">
      <c r="C12" s="128"/>
      <c r="D12" s="160"/>
      <c r="E12" s="160"/>
      <c r="F12" s="128"/>
      <c r="G12" s="128"/>
      <c r="H12" s="128"/>
      <c r="I12" s="128"/>
      <c r="J12" s="128"/>
      <c r="K12" s="128"/>
      <c r="L12" s="128"/>
      <c r="M12" s="128"/>
      <c r="N12" s="128"/>
      <c r="O12" s="128"/>
      <c r="P12" s="128"/>
    </row>
    <row r="13" spans="1:16">
      <c r="C13" s="128"/>
      <c r="D13" s="113"/>
      <c r="E13" s="113"/>
      <c r="F13" s="128"/>
      <c r="G13" s="128"/>
      <c r="H13" s="128"/>
      <c r="I13" s="128"/>
      <c r="J13" s="128"/>
      <c r="K13" s="128"/>
      <c r="L13" s="128"/>
      <c r="M13" s="128"/>
      <c r="N13" s="128"/>
      <c r="O13" s="128"/>
      <c r="P13" s="128"/>
    </row>
    <row r="14" spans="1:16" ht="13">
      <c r="C14" s="128"/>
      <c r="D14" s="132"/>
      <c r="E14" s="132"/>
      <c r="F14" s="128"/>
      <c r="G14" s="128"/>
      <c r="H14" s="128"/>
      <c r="I14" s="128"/>
      <c r="J14" s="128"/>
      <c r="K14" s="128"/>
      <c r="L14" s="128"/>
      <c r="M14" s="128"/>
      <c r="N14" s="128"/>
      <c r="O14" s="128"/>
      <c r="P14" s="128"/>
    </row>
    <row r="15" spans="1:16">
      <c r="C15" s="128"/>
      <c r="D15" s="113"/>
      <c r="E15" s="113"/>
      <c r="F15" s="128"/>
      <c r="G15" s="128"/>
      <c r="H15" s="128"/>
      <c r="I15" s="128"/>
      <c r="J15" s="128"/>
      <c r="K15" s="128"/>
      <c r="L15" s="128"/>
      <c r="M15" s="128"/>
      <c r="N15" s="128"/>
      <c r="O15" s="128"/>
      <c r="P15" s="128"/>
    </row>
    <row r="16" spans="1:16">
      <c r="C16" s="128"/>
      <c r="D16" s="113"/>
      <c r="E16" s="113"/>
      <c r="F16" s="128"/>
      <c r="G16" s="128"/>
      <c r="H16" s="128"/>
      <c r="I16" s="128"/>
      <c r="J16" s="128"/>
      <c r="K16" s="128"/>
      <c r="L16" s="128"/>
      <c r="M16" s="128"/>
      <c r="N16" s="128"/>
      <c r="O16" s="128"/>
      <c r="P16" s="128"/>
    </row>
    <row r="17" spans="6:16">
      <c r="F17" s="128"/>
      <c r="G17" s="128"/>
      <c r="H17" s="128"/>
      <c r="I17" s="128"/>
      <c r="J17" s="128"/>
      <c r="K17" s="128"/>
      <c r="L17" s="128"/>
      <c r="M17" s="128"/>
      <c r="N17" s="128"/>
      <c r="O17" s="128"/>
      <c r="P17" s="128"/>
    </row>
    <row r="18" spans="6:16">
      <c r="F18" s="128"/>
      <c r="G18" s="128"/>
      <c r="H18" s="128"/>
      <c r="I18" s="128"/>
      <c r="J18" s="128"/>
      <c r="K18" s="128"/>
      <c r="L18" s="128"/>
      <c r="M18" s="128"/>
      <c r="N18" s="128"/>
      <c r="O18" s="128"/>
      <c r="P18" s="128"/>
    </row>
    <row r="19" spans="6:16">
      <c r="F19" s="128"/>
      <c r="G19" s="128"/>
      <c r="H19" s="128"/>
      <c r="I19" s="128"/>
      <c r="J19" s="128"/>
      <c r="K19" s="128"/>
      <c r="L19" s="128"/>
      <c r="M19" s="128"/>
      <c r="N19" s="128"/>
      <c r="O19" s="128"/>
      <c r="P19" s="128"/>
    </row>
    <row r="20" spans="6:16">
      <c r="F20" s="128"/>
      <c r="G20" s="128"/>
      <c r="H20" s="128"/>
      <c r="I20" s="128"/>
      <c r="J20" s="128"/>
      <c r="K20" s="128"/>
      <c r="L20" s="128"/>
      <c r="M20" s="128"/>
      <c r="N20" s="128"/>
      <c r="O20" s="128"/>
      <c r="P20" s="128"/>
    </row>
    <row r="21" spans="6:16">
      <c r="F21" s="128"/>
      <c r="G21" s="128"/>
      <c r="H21" s="128"/>
      <c r="I21" s="128"/>
      <c r="J21" s="128"/>
      <c r="K21" s="128"/>
      <c r="L21" s="128"/>
      <c r="M21" s="128"/>
      <c r="N21" s="128"/>
      <c r="O21" s="128"/>
      <c r="P21" s="128"/>
    </row>
  </sheetData>
  <mergeCells count="16">
    <mergeCell ref="A2:A3"/>
    <mergeCell ref="B2:B3"/>
    <mergeCell ref="D2:D3"/>
    <mergeCell ref="E2:E3"/>
    <mergeCell ref="A4:A5"/>
    <mergeCell ref="B4:B5"/>
    <mergeCell ref="D4:D5"/>
    <mergeCell ref="E4:E5"/>
    <mergeCell ref="A6:A7"/>
    <mergeCell ref="B6:B7"/>
    <mergeCell ref="D6:D7"/>
    <mergeCell ref="E6:E7"/>
    <mergeCell ref="A8:A10"/>
    <mergeCell ref="B8:B10"/>
    <mergeCell ref="D8:D10"/>
    <mergeCell ref="E8:E10"/>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F20"/>
  <sheetViews>
    <sheetView zoomScale="115" zoomScaleNormal="115" workbookViewId="0">
      <selection activeCell="D2" sqref="D2:E11"/>
    </sheetView>
  </sheetViews>
  <sheetFormatPr baseColWidth="10" defaultColWidth="9.08984375" defaultRowHeight="12.5"/>
  <cols>
    <col min="1" max="1" width="23.6328125" style="1" bestFit="1" customWidth="1"/>
    <col min="2" max="2" width="9.08984375" style="1"/>
    <col min="3" max="3" width="27.6328125" style="1" customWidth="1"/>
    <col min="4" max="5" width="11.453125" style="1" customWidth="1"/>
    <col min="6" max="16384" width="9.08984375" style="1"/>
  </cols>
  <sheetData>
    <row r="1" spans="1:6" s="17" customFormat="1" ht="39">
      <c r="A1" s="58" t="s">
        <v>39</v>
      </c>
      <c r="B1" s="58"/>
      <c r="C1" s="58"/>
      <c r="D1" s="59" t="s">
        <v>134</v>
      </c>
      <c r="E1" s="59" t="s">
        <v>116</v>
      </c>
    </row>
    <row r="2" spans="1:6" ht="13">
      <c r="A2" s="243" t="s">
        <v>40</v>
      </c>
      <c r="B2" s="226" t="s">
        <v>33</v>
      </c>
      <c r="C2" s="88" t="s">
        <v>41</v>
      </c>
      <c r="D2" s="228">
        <v>0.03</v>
      </c>
      <c r="E2" s="240">
        <v>5.0999999999999997E-2</v>
      </c>
    </row>
    <row r="3" spans="1:6" ht="13">
      <c r="A3" s="244"/>
      <c r="B3" s="227"/>
      <c r="C3" s="89" t="s">
        <v>42</v>
      </c>
      <c r="D3" s="229"/>
      <c r="E3" s="242"/>
    </row>
    <row r="4" spans="1:6" ht="13">
      <c r="A4" s="243" t="s">
        <v>43</v>
      </c>
      <c r="B4" s="226" t="s">
        <v>33</v>
      </c>
      <c r="C4" s="88" t="s">
        <v>41</v>
      </c>
      <c r="D4" s="228">
        <v>2.9000000000000001E-2</v>
      </c>
      <c r="E4" s="240">
        <v>4.9000000000000002E-2</v>
      </c>
    </row>
    <row r="5" spans="1:6" ht="13">
      <c r="A5" s="244"/>
      <c r="B5" s="227"/>
      <c r="C5" s="89" t="s">
        <v>44</v>
      </c>
      <c r="D5" s="229"/>
      <c r="E5" s="242"/>
    </row>
    <row r="6" spans="1:6" ht="13">
      <c r="A6" s="239" t="s">
        <v>45</v>
      </c>
      <c r="B6" s="233" t="s">
        <v>33</v>
      </c>
      <c r="C6" s="3" t="s">
        <v>46</v>
      </c>
      <c r="D6" s="236">
        <v>0.223</v>
      </c>
      <c r="E6" s="240">
        <v>0.41499999999999998</v>
      </c>
    </row>
    <row r="7" spans="1:6" ht="13">
      <c r="A7" s="239"/>
      <c r="B7" s="233"/>
      <c r="C7" s="20" t="s">
        <v>47</v>
      </c>
      <c r="D7" s="236"/>
      <c r="E7" s="241"/>
    </row>
    <row r="8" spans="1:6" ht="13">
      <c r="A8" s="239"/>
      <c r="B8" s="233"/>
      <c r="C8" s="3" t="s">
        <v>48</v>
      </c>
      <c r="D8" s="236"/>
      <c r="E8" s="242"/>
    </row>
    <row r="9" spans="1:6" ht="13">
      <c r="A9" s="243" t="s">
        <v>49</v>
      </c>
      <c r="B9" s="226" t="s">
        <v>33</v>
      </c>
      <c r="C9" s="88" t="s">
        <v>41</v>
      </c>
      <c r="D9" s="245">
        <v>4.0000000000000001E-3</v>
      </c>
      <c r="E9" s="247">
        <v>8.0000000000000002E-3</v>
      </c>
    </row>
    <row r="10" spans="1:6" ht="13">
      <c r="A10" s="244"/>
      <c r="B10" s="227"/>
      <c r="C10" s="89" t="s">
        <v>50</v>
      </c>
      <c r="D10" s="246"/>
      <c r="E10" s="248"/>
    </row>
    <row r="11" spans="1:6" ht="25.5" customHeight="1">
      <c r="A11" s="238" t="s">
        <v>51</v>
      </c>
      <c r="B11" s="238"/>
      <c r="C11" s="238"/>
      <c r="D11" s="193">
        <v>46.78</v>
      </c>
      <c r="E11" s="133">
        <v>53.7</v>
      </c>
      <c r="F11" s="187"/>
    </row>
    <row r="12" spans="1:6" ht="27.75" customHeight="1">
      <c r="A12" s="237" t="s">
        <v>138</v>
      </c>
      <c r="B12" s="237"/>
      <c r="C12" s="237"/>
      <c r="D12" s="237"/>
      <c r="E12" s="237"/>
    </row>
    <row r="17" spans="3:3">
      <c r="C17" s="144"/>
    </row>
    <row r="19" spans="3:3">
      <c r="C19" s="144"/>
    </row>
    <row r="20" spans="3:3">
      <c r="C20" s="102"/>
    </row>
  </sheetData>
  <mergeCells count="18">
    <mergeCell ref="A2:A3"/>
    <mergeCell ref="B2:B3"/>
    <mergeCell ref="D2:D3"/>
    <mergeCell ref="E2:E3"/>
    <mergeCell ref="A4:A5"/>
    <mergeCell ref="B4:B5"/>
    <mergeCell ref="D4:D5"/>
    <mergeCell ref="E4:E5"/>
    <mergeCell ref="A12:E12"/>
    <mergeCell ref="A11:C11"/>
    <mergeCell ref="A6:A8"/>
    <mergeCell ref="B6:B8"/>
    <mergeCell ref="D6:D8"/>
    <mergeCell ref="E6:E8"/>
    <mergeCell ref="A9:A10"/>
    <mergeCell ref="B9:B10"/>
    <mergeCell ref="D9:D10"/>
    <mergeCell ref="E9:E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2.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Impuestos</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2026-03-27T21:58:11Z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